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janvanc\Desktop\"/>
    </mc:Choice>
  </mc:AlternateContent>
  <xr:revisionPtr revIDLastSave="0" documentId="13_ncr:1_{A4759CE2-D4A9-448B-8FAA-682A39B87DF0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1593-2-17-Strelnice - NOV..." sheetId="2" r:id="rId2"/>
  </sheets>
  <calcPr calcId="181029"/>
</workbook>
</file>

<file path=xl/calcChain.xml><?xml version="1.0" encoding="utf-8"?>
<calcChain xmlns="http://schemas.openxmlformats.org/spreadsheetml/2006/main">
  <c r="BE207" i="2" l="1"/>
  <c r="BF207" i="2"/>
  <c r="BG207" i="2"/>
  <c r="BH207" i="2"/>
  <c r="BI207" i="2"/>
  <c r="BK207" i="2"/>
  <c r="BK206" i="2" l="1"/>
  <c r="AY88" i="1"/>
  <c r="AX88" i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2" i="2"/>
  <c r="BH172" i="2"/>
  <c r="BG172" i="2"/>
  <c r="BF172" i="2"/>
  <c r="AA172" i="2"/>
  <c r="Y172" i="2"/>
  <c r="W172" i="2"/>
  <c r="BK172" i="2"/>
  <c r="N172" i="2"/>
  <c r="BE172" i="2" s="1"/>
  <c r="BI168" i="2"/>
  <c r="BH168" i="2"/>
  <c r="BG168" i="2"/>
  <c r="BF168" i="2"/>
  <c r="AA168" i="2"/>
  <c r="Y168" i="2"/>
  <c r="W168" i="2"/>
  <c r="BK168" i="2"/>
  <c r="N168" i="2"/>
  <c r="BE168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57" i="2"/>
  <c r="BH157" i="2"/>
  <c r="BG157" i="2"/>
  <c r="BF157" i="2"/>
  <c r="AA157" i="2"/>
  <c r="Y157" i="2"/>
  <c r="W157" i="2"/>
  <c r="BK157" i="2"/>
  <c r="N157" i="2"/>
  <c r="BE157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4" i="2"/>
  <c r="BH124" i="2"/>
  <c r="BG124" i="2"/>
  <c r="BF124" i="2"/>
  <c r="AA124" i="2"/>
  <c r="Y124" i="2"/>
  <c r="W124" i="2"/>
  <c r="BK124" i="2"/>
  <c r="N124" i="2"/>
  <c r="BE124" i="2" s="1"/>
  <c r="F115" i="2"/>
  <c r="F113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BH98" i="2"/>
  <c r="BG98" i="2"/>
  <c r="BF98" i="2"/>
  <c r="F80" i="2"/>
  <c r="F78" i="2"/>
  <c r="O20" i="2"/>
  <c r="E20" i="2"/>
  <c r="M118" i="2" s="1"/>
  <c r="O19" i="2"/>
  <c r="O17" i="2"/>
  <c r="E17" i="2"/>
  <c r="M117" i="2" s="1"/>
  <c r="O16" i="2"/>
  <c r="O14" i="2"/>
  <c r="E14" i="2"/>
  <c r="F83" i="2" s="1"/>
  <c r="O13" i="2"/>
  <c r="O11" i="2"/>
  <c r="E11" i="2"/>
  <c r="F117" i="2" s="1"/>
  <c r="O10" i="2"/>
  <c r="O8" i="2"/>
  <c r="M115" i="2" s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BK167" i="2" l="1"/>
  <c r="N167" i="2" s="1"/>
  <c r="N90" i="2" s="1"/>
  <c r="H34" i="2"/>
  <c r="BC88" i="1" s="1"/>
  <c r="BC87" i="1" s="1"/>
  <c r="AY87" i="1" s="1"/>
  <c r="AA177" i="2"/>
  <c r="AA190" i="2"/>
  <c r="AA199" i="2"/>
  <c r="M83" i="2"/>
  <c r="AA173" i="2"/>
  <c r="W173" i="2"/>
  <c r="BK177" i="2"/>
  <c r="N177" i="2" s="1"/>
  <c r="N92" i="2" s="1"/>
  <c r="W199" i="2"/>
  <c r="AA167" i="2"/>
  <c r="Y167" i="2"/>
  <c r="W177" i="2"/>
  <c r="BK173" i="2"/>
  <c r="N173" i="2" s="1"/>
  <c r="N91" i="2" s="1"/>
  <c r="BK190" i="2"/>
  <c r="N190" i="2" s="1"/>
  <c r="N93" i="2" s="1"/>
  <c r="Y199" i="2"/>
  <c r="BK199" i="2"/>
  <c r="N199" i="2" s="1"/>
  <c r="N94" i="2" s="1"/>
  <c r="BK123" i="2"/>
  <c r="N123" i="2" s="1"/>
  <c r="N89" i="2" s="1"/>
  <c r="W167" i="2"/>
  <c r="M82" i="2"/>
  <c r="M80" i="2"/>
  <c r="H33" i="2"/>
  <c r="BB88" i="1" s="1"/>
  <c r="BB87" i="1" s="1"/>
  <c r="AX87" i="1" s="1"/>
  <c r="AA123" i="2"/>
  <c r="F82" i="2"/>
  <c r="F118" i="2"/>
  <c r="W123" i="2"/>
  <c r="H35" i="2"/>
  <c r="BD88" i="1" s="1"/>
  <c r="BD87" i="1" s="1"/>
  <c r="W35" i="1" s="1"/>
  <c r="Y123" i="2"/>
  <c r="Y173" i="2"/>
  <c r="Y177" i="2"/>
  <c r="W190" i="2"/>
  <c r="M32" i="2"/>
  <c r="AW88" i="1" s="1"/>
  <c r="H32" i="2"/>
  <c r="BA88" i="1" s="1"/>
  <c r="BA87" i="1" s="1"/>
  <c r="Y190" i="2"/>
  <c r="W33" i="1" l="1"/>
  <c r="W34" i="1"/>
  <c r="AA122" i="2"/>
  <c r="AA121" i="2" s="1"/>
  <c r="BK122" i="2"/>
  <c r="BK121" i="2" s="1"/>
  <c r="N121" i="2" s="1"/>
  <c r="N87" i="2" s="1"/>
  <c r="Y122" i="2"/>
  <c r="Y121" i="2" s="1"/>
  <c r="W122" i="2"/>
  <c r="W121" i="2" s="1"/>
  <c r="AU88" i="1" s="1"/>
  <c r="AU87" i="1" s="1"/>
  <c r="W32" i="1"/>
  <c r="AW87" i="1"/>
  <c r="AK32" i="1" s="1"/>
  <c r="N122" i="2" l="1"/>
  <c r="N88" i="2" s="1"/>
  <c r="BE102" i="2"/>
  <c r="BE100" i="2"/>
  <c r="BE99" i="2"/>
  <c r="BE103" i="2"/>
  <c r="BE101" i="2"/>
  <c r="M26" i="2"/>
  <c r="BE98" i="2" l="1"/>
  <c r="H31" i="2" l="1"/>
  <c r="AZ88" i="1" s="1"/>
  <c r="AZ87" i="1" s="1"/>
  <c r="M31" i="2"/>
  <c r="AV88" i="1" s="1"/>
  <c r="AT88" i="1" s="1"/>
  <c r="M27" i="2"/>
  <c r="L105" i="2"/>
  <c r="AV87" i="1" l="1"/>
  <c r="AS88" i="1"/>
  <c r="AS87" i="1" s="1"/>
  <c r="M29" i="2"/>
  <c r="AT87" i="1" l="1"/>
  <c r="AG88" i="1"/>
  <c r="L37" i="2"/>
  <c r="AG87" i="1" l="1"/>
  <c r="AN88" i="1"/>
  <c r="AG98" i="1" l="1"/>
  <c r="AG94" i="1"/>
  <c r="AG97" i="1"/>
  <c r="AG95" i="1"/>
  <c r="AG93" i="1"/>
  <c r="AG92" i="1"/>
  <c r="AG91" i="1"/>
  <c r="AN87" i="1"/>
  <c r="AG96" i="1"/>
  <c r="AK26" i="1"/>
  <c r="AG100" i="1"/>
  <c r="AG99" i="1"/>
  <c r="AV92" i="1" l="1"/>
  <c r="BY92" i="1" s="1"/>
  <c r="CD92" i="1"/>
  <c r="CD95" i="1"/>
  <c r="AV95" i="1"/>
  <c r="BY95" i="1" s="1"/>
  <c r="CD98" i="1"/>
  <c r="AV98" i="1"/>
  <c r="BY98" i="1" s="1"/>
  <c r="CD99" i="1"/>
  <c r="AV99" i="1"/>
  <c r="BY99" i="1" s="1"/>
  <c r="AV96" i="1"/>
  <c r="BY96" i="1" s="1"/>
  <c r="CD96" i="1"/>
  <c r="AV93" i="1"/>
  <c r="BY93" i="1" s="1"/>
  <c r="CD93" i="1"/>
  <c r="CD97" i="1"/>
  <c r="AV97" i="1"/>
  <c r="BY97" i="1" s="1"/>
  <c r="AV100" i="1"/>
  <c r="BY100" i="1" s="1"/>
  <c r="CD100" i="1"/>
  <c r="AV103" i="1"/>
  <c r="BY103" i="1" s="1"/>
  <c r="CD103" i="1"/>
  <c r="AV102" i="1"/>
  <c r="BY102" i="1" s="1"/>
  <c r="CD102" i="1"/>
  <c r="AV101" i="1"/>
  <c r="BY101" i="1" s="1"/>
  <c r="CD101" i="1"/>
  <c r="CD91" i="1"/>
  <c r="AV91" i="1"/>
  <c r="BY91" i="1" s="1"/>
  <c r="AG90" i="1"/>
  <c r="AV94" i="1"/>
  <c r="BY94" i="1" s="1"/>
  <c r="CD94" i="1"/>
  <c r="AN91" i="1" l="1"/>
  <c r="W31" i="1"/>
  <c r="AN96" i="1"/>
  <c r="AN93" i="1"/>
  <c r="AN95" i="1"/>
  <c r="AN92" i="1"/>
  <c r="AN97" i="1"/>
  <c r="AN94" i="1"/>
  <c r="AK31" i="1"/>
  <c r="AN98" i="1"/>
  <c r="AK27" i="1"/>
  <c r="AK29" i="1" s="1"/>
  <c r="AG105" i="1"/>
  <c r="AN100" i="1"/>
  <c r="AN99" i="1"/>
  <c r="AN90" i="1" l="1"/>
  <c r="AN105" i="1" s="1"/>
  <c r="AK37" i="1"/>
</calcChain>
</file>

<file path=xl/sharedStrings.xml><?xml version="1.0" encoding="utf-8"?>
<sst xmlns="http://schemas.openxmlformats.org/spreadsheetml/2006/main" count="1267" uniqueCount="345">
  <si>
    <t>False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</si>
  <si>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</si>
  <si>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</si>
  <si>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</si>
  <si>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</si>
  <si>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</si>
  <si>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</si>
  <si>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</si>
  <si>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1593-2/17-Strelnice</t>
  </si>
  <si>
    <t>Stavba:</t>
  </si>
  <si>
    <t>NOVÁ KANALIZAČNÍ PŘÍPOJKA</t>
  </si>
  <si>
    <t>0,1</t>
  </si>
  <si>
    <t>JKSO:</t>
  </si>
  <si>
    <t/>
  </si>
  <si>
    <t>CC-CZ:</t>
  </si>
  <si>
    <t>1</t>
  </si>
  <si>
    <t>Místo:</t>
  </si>
  <si>
    <t>REKONSTRUKCE VENKOVNÍ KANALIZACE-STŘELNICE DC</t>
  </si>
  <si>
    <t>Datum:</t>
  </si>
  <si>
    <t>16.11.2018</t>
  </si>
  <si>
    <t>10</t>
  </si>
  <si>
    <t>100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</si>
  <si>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</si>
  <si>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</si>
  <si>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</si>
  <si>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</si>
  <si>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</si>
  <si>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</si>
  <si>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</si>
  <si>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</si>
  <si>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</si>
  <si>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</si>
  <si>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</si>
  <si>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</si>
  <si>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</si>
  <si>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</si>
  <si>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</si>
  <si>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</si>
  <si>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</si>
  <si>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</si>
  <si>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</si>
  <si>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</si>
  <si>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</si>
  <si>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</si>
  <si>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</si>
  <si>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</si>
  <si>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</si>
  <si>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</si>
  <si>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</si>
  <si>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</si>
  <si>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</si>
  <si>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</si>
  <si>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</si>
  <si>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</si>
  <si>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</si>
  <si>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</si>
  <si>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</si>
  <si>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</si>
  <si>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</si>
  <si>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</si>
  <si>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</si>
  <si>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</si>
  <si>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</si>
  <si>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</si>
  <si>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</si>
  <si>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</si>
  <si>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</si>
  <si>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</si>
  <si>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</si>
  <si>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</si>
  <si>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</si>
  <si>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</si>
  <si>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{f9499f1e-b32b-458e-8a2a-0a4a589639c2}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</si>
  <si>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</si>
  <si>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</si>
  <si>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</si>
  <si>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</si>
  <si>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</si>
  <si>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</si>
  <si>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</si>
  <si>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</si>
  <si>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</si>
  <si>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</si>
  <si>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</si>
  <si>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</si>
  <si>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</si>
  <si>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</si>
  <si>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</si>
  <si>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</si>
  <si>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</si>
  <si>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OSTATNENAKLADYVLASTNE</t>
  </si>
  <si>
    <t>Celkové náklady za stavbu 1) + 2)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</si>
  <si>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</si>
  <si>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</si>
  <si>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</si>
  <si>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</si>
  <si>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</si>
  <si>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</si>
  <si>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</si>
  <si>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</si>
  <si>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</si>
  <si>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</si>
  <si>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</si>
  <si>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</si>
  <si>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</si>
  <si>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</si>
  <si>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</si>
  <si>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</si>
  <si>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</si>
  <si>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</si>
  <si>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</si>
  <si>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</si>
  <si>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</si>
  <si>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</si>
  <si>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</si>
  <si>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</si>
  <si>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</si>
  <si>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</si>
  <si>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</si>
  <si>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</si>
  <si>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</si>
  <si>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</si>
  <si>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</si>
  <si>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</si>
  <si>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</si>
  <si>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113107123</t>
  </si>
  <si>
    <t>Odstranění podkladu pl do 50 m2 z kameniva drceného tl 300 mm</t>
  </si>
  <si>
    <t>m2</t>
  </si>
  <si>
    <t>4</t>
  </si>
  <si>
    <t>457635493</t>
  </si>
  <si>
    <t>8,8*1,0</t>
  </si>
  <si>
    <t>VV</t>
  </si>
  <si>
    <t>True</t>
  </si>
  <si>
    <t>Součet</t>
  </si>
  <si>
    <t>113107131</t>
  </si>
  <si>
    <t>Odstranění podkladu pl do 50 m2 z betonu prostého tl 150 mm</t>
  </si>
  <si>
    <t>-1946330948</t>
  </si>
  <si>
    <t>3</t>
  </si>
  <si>
    <t>113107142</t>
  </si>
  <si>
    <t>Odstranění podkladu pl do 50 m2 živičných tl 100 mm</t>
  </si>
  <si>
    <t>1451097910</t>
  </si>
  <si>
    <t>113151115</t>
  </si>
  <si>
    <t>Odstranění živičného krytu frézováním pl do 500 m2 tl 60 mm s naložením</t>
  </si>
  <si>
    <t>-1784426295</t>
  </si>
  <si>
    <t>6,5*10</t>
  </si>
  <si>
    <t>5</t>
  </si>
  <si>
    <t>113201111</t>
  </si>
  <si>
    <t>Vytrhání obrub chodníkových ležatých</t>
  </si>
  <si>
    <t>m</t>
  </si>
  <si>
    <t>-1007971263</t>
  </si>
  <si>
    <t>6</t>
  </si>
  <si>
    <t>132201201</t>
  </si>
  <si>
    <t>Hloubení rýh š do 2000 mm v hornině tř. 3 objemu do 100 m3</t>
  </si>
  <si>
    <t>m3</t>
  </si>
  <si>
    <t>1736325650</t>
  </si>
  <si>
    <t>9,05*(4,45+4,79)*0,5*1,0</t>
  </si>
  <si>
    <t>41,811/2</t>
  </si>
  <si>
    <t>7</t>
  </si>
  <si>
    <t>132201209</t>
  </si>
  <si>
    <t>Příplatek za lepivost k hloubení rýh š do 2000 mm v hornině tř. 3</t>
  </si>
  <si>
    <t>1908886129</t>
  </si>
  <si>
    <t>8</t>
  </si>
  <si>
    <t>132301201</t>
  </si>
  <si>
    <t>Hloubení rýh š do 2000 mm v hornině tř. 4 objemu do 100 m3</t>
  </si>
  <si>
    <t>2140896635</t>
  </si>
  <si>
    <t>9</t>
  </si>
  <si>
    <t>132301209</t>
  </si>
  <si>
    <t>Příplatek za lepivost k hloubení rýh š do 2000 mm v hornině tř. 4</t>
  </si>
  <si>
    <t>2115225449</t>
  </si>
  <si>
    <t>133201101</t>
  </si>
  <si>
    <t>Hloubení šachet v hornině tř. 3 objemu do 100 m3</t>
  </si>
  <si>
    <t>-1641499451</t>
  </si>
  <si>
    <t>2,6*2,6*4,94</t>
  </si>
  <si>
    <t>33,394/2</t>
  </si>
  <si>
    <t>11</t>
  </si>
  <si>
    <t>133201109</t>
  </si>
  <si>
    <t>Příplatek za lepivost u hloubení šachet v hornině tř. 3</t>
  </si>
  <si>
    <t>-1949332493</t>
  </si>
  <si>
    <t>12</t>
  </si>
  <si>
    <t>133301101</t>
  </si>
  <si>
    <t>Hloubení šachet v hornině tř. 4 objemu do 100 m3</t>
  </si>
  <si>
    <t>2134659781</t>
  </si>
  <si>
    <t>13</t>
  </si>
  <si>
    <t>133301109</t>
  </si>
  <si>
    <t>Příplatek za lepivost u hloubení šachet v hornině tř. 4</t>
  </si>
  <si>
    <t>-873522061</t>
  </si>
  <si>
    <t>14</t>
  </si>
  <si>
    <t>151201103</t>
  </si>
  <si>
    <t>Zřízení zátažného pažení a rozepření stěn rýh hl do 8 m</t>
  </si>
  <si>
    <t>1161000672</t>
  </si>
  <si>
    <t>9,05*(4,45+4,97)*0,5*2</t>
  </si>
  <si>
    <t>2,6*4,94*4</t>
  </si>
  <si>
    <t>151201113</t>
  </si>
  <si>
    <t>Odstranění zátažného pažení a rozepření stěn rýh hl do 8 m</t>
  </si>
  <si>
    <t>2005171910</t>
  </si>
  <si>
    <t>16</t>
  </si>
  <si>
    <t>161101103</t>
  </si>
  <si>
    <t>Svislé přemístění výkopku z horniny tř. 1 až 4 hl výkopu do 6 m</t>
  </si>
  <si>
    <t>-1510594785</t>
  </si>
  <si>
    <t>41,811+33,394</t>
  </si>
  <si>
    <t>17</t>
  </si>
  <si>
    <t>162701105</t>
  </si>
  <si>
    <t>Vodorovné přemístění do 10000 m výkopku z horniny tř. 1 až 4</t>
  </si>
  <si>
    <t>635159259</t>
  </si>
  <si>
    <t>10,35*1,0*0,7</t>
  </si>
  <si>
    <t>1,21*4,94</t>
  </si>
  <si>
    <t>18</t>
  </si>
  <si>
    <t>167101101</t>
  </si>
  <si>
    <t>Nakládání výkopku z hornin tř. 1 až 4 do 100 m3</t>
  </si>
  <si>
    <t>-876378602</t>
  </si>
  <si>
    <t>19</t>
  </si>
  <si>
    <t>171201201</t>
  </si>
  <si>
    <t>Uložení sypaniny na skládky</t>
  </si>
  <si>
    <t>-1128536507</t>
  </si>
  <si>
    <t>20</t>
  </si>
  <si>
    <t>171201211</t>
  </si>
  <si>
    <t>Poplatek za uložení odpadu ze sypaniny na skládce (skládkovné)</t>
  </si>
  <si>
    <t>t</t>
  </si>
  <si>
    <t>1841270673</t>
  </si>
  <si>
    <t>174101101</t>
  </si>
  <si>
    <t>Zásyp jam, šachet rýh nebo kolem objektů sypaninou se zhutněním</t>
  </si>
  <si>
    <t>1168187532</t>
  </si>
  <si>
    <t>(41,811+33,394)-13,222</t>
  </si>
  <si>
    <t>22</t>
  </si>
  <si>
    <t>451572111</t>
  </si>
  <si>
    <t>Lože, podsyp/obsyp potrubí/objekt otevřený výkop z kameniva drobného těženého</t>
  </si>
  <si>
    <t>2092476835</t>
  </si>
  <si>
    <t>1,6*1,6*0,15</t>
  </si>
  <si>
    <t>23</t>
  </si>
  <si>
    <t>452112111</t>
  </si>
  <si>
    <t>Osazení betonových prstenců nebo rámů v do 100 mm</t>
  </si>
  <si>
    <t>kus</t>
  </si>
  <si>
    <t>632611671</t>
  </si>
  <si>
    <t>24</t>
  </si>
  <si>
    <t>566901144</t>
  </si>
  <si>
    <t>Vyspravení podkladu po překopech ing sítí plochy do 15 m2 kamenivem hrubým drceným tl. 250 mm</t>
  </si>
  <si>
    <t>769860662</t>
  </si>
  <si>
    <t>25</t>
  </si>
  <si>
    <t>566901272</t>
  </si>
  <si>
    <t>Vyspravení podkladu po překopech ing sítí plochy přes 15m2 směsí stmelenou cementem SC20/25 tl 150mm</t>
  </si>
  <si>
    <t>1638012706</t>
  </si>
  <si>
    <t>26</t>
  </si>
  <si>
    <t>572341111</t>
  </si>
  <si>
    <t>Vyspravení krytu komunikací po překopech plochy přes 15 m2 asfalt betonem ACO (AB) tl 50 mm</t>
  </si>
  <si>
    <t>-1170498231</t>
  </si>
  <si>
    <t>27</t>
  </si>
  <si>
    <t>871365221</t>
  </si>
  <si>
    <t>Kanalizační potrubí z tvrdého PVC-systém KG tuhost třídy SN8 DN250</t>
  </si>
  <si>
    <t>-262673988</t>
  </si>
  <si>
    <t>28</t>
  </si>
  <si>
    <t>8925541-1</t>
  </si>
  <si>
    <t>zkouška kanalizačního potrubí do DN 300</t>
  </si>
  <si>
    <t>806967293</t>
  </si>
  <si>
    <t>29</t>
  </si>
  <si>
    <t>8925541-2</t>
  </si>
  <si>
    <t>napojení/zrušení odbočky v šachtě</t>
  </si>
  <si>
    <t>1574643615</t>
  </si>
  <si>
    <t>30</t>
  </si>
  <si>
    <t>894411121</t>
  </si>
  <si>
    <t>Zřízení šachet kanalizačních z betonových dílců na potrubí DN nad 200 do 300 dno beton tř. C 25/30</t>
  </si>
  <si>
    <t>-1017958959</t>
  </si>
  <si>
    <t>31</t>
  </si>
  <si>
    <t>M</t>
  </si>
  <si>
    <t>592243380</t>
  </si>
  <si>
    <t>dno betonové šachty kanalizační přímé TBZ-Q.1 100/80 V max. 50 100/80x50 cm</t>
  </si>
  <si>
    <t>1951473181</t>
  </si>
  <si>
    <t>32</t>
  </si>
  <si>
    <t>592243200</t>
  </si>
  <si>
    <t>prstenec šachetní betonový vyrovnávací TBW-Q.1 63/6 62,5 x 12 x 4-6 cm</t>
  </si>
  <si>
    <t>-755666510</t>
  </si>
  <si>
    <t>33</t>
  </si>
  <si>
    <t>592243230</t>
  </si>
  <si>
    <t>prstenec šachetní betonový vyrovnávací TBW-Q.1 63/10 62,5 x 12 x 10-12 cm</t>
  </si>
  <si>
    <t>1150710262</t>
  </si>
  <si>
    <t>34</t>
  </si>
  <si>
    <t>592243120</t>
  </si>
  <si>
    <t>konus šachetní betonový TBR-Q.1 100-63/58/12 KPS 100x62,5x58 cm</t>
  </si>
  <si>
    <t>1646154225</t>
  </si>
  <si>
    <t>35</t>
  </si>
  <si>
    <t>592243070</t>
  </si>
  <si>
    <t>skruž betonová šachetní TBS-Q.1 100/100 D100x100x12 cm</t>
  </si>
  <si>
    <t>-1633016355</t>
  </si>
  <si>
    <t>36</t>
  </si>
  <si>
    <t>894812613-1</t>
  </si>
  <si>
    <t>Vyříznutí a utěsnění otvoru ve stěně šachty DN 300</t>
  </si>
  <si>
    <t>12142071</t>
  </si>
  <si>
    <t>37</t>
  </si>
  <si>
    <t>899102111</t>
  </si>
  <si>
    <t>Osazení poklopů litinových nebo ocelových včetně rámů hmotnosti nad 50 do 100 kg</t>
  </si>
  <si>
    <t>-80817800</t>
  </si>
  <si>
    <t>38</t>
  </si>
  <si>
    <t>5524344PC.2</t>
  </si>
  <si>
    <t>poklop koplozitní pr.600C(B250)</t>
  </si>
  <si>
    <t>-1124699092</t>
  </si>
  <si>
    <t>39</t>
  </si>
  <si>
    <t>919731112</t>
  </si>
  <si>
    <t>Zarovnání styčné plochy podkladu nebo krytu z betonu tl do 150 mm</t>
  </si>
  <si>
    <t>-2065082119</t>
  </si>
  <si>
    <t>40</t>
  </si>
  <si>
    <t>919731121</t>
  </si>
  <si>
    <t>Zarovnání styčné plochy podkladu nebo krytu živičného tl do 50 mm</t>
  </si>
  <si>
    <t>-69954126</t>
  </si>
  <si>
    <t>41</t>
  </si>
  <si>
    <t>919735112</t>
  </si>
  <si>
    <t>Řezání stávajícího živičného krytu hl do 100 mm</t>
  </si>
  <si>
    <t>-1263820245</t>
  </si>
  <si>
    <t>42</t>
  </si>
  <si>
    <t>919735123</t>
  </si>
  <si>
    <t>Řezání stávajícího betonového krytu hl do 150 mm</t>
  </si>
  <si>
    <t>1733736360</t>
  </si>
  <si>
    <t>(8,8*2)+1,0</t>
  </si>
  <si>
    <t>43</t>
  </si>
  <si>
    <t>979024442</t>
  </si>
  <si>
    <t>Očištění vybouraných obrubníků a krajníků chodníkových</t>
  </si>
  <si>
    <t>2053070620</t>
  </si>
  <si>
    <t>44</t>
  </si>
  <si>
    <t>998276101</t>
  </si>
  <si>
    <t>Přesun hmot pro trubní vedení z trub z plastických hmot otevřený výkop</t>
  </si>
  <si>
    <t>-900459032</t>
  </si>
  <si>
    <t>45</t>
  </si>
  <si>
    <t>997221571</t>
  </si>
  <si>
    <t>Vodorovná doprava vybouraných hmot do 1 km</t>
  </si>
  <si>
    <t>33774118</t>
  </si>
  <si>
    <t>46</t>
  </si>
  <si>
    <t>997221579</t>
  </si>
  <si>
    <t>Příplatek ZKD 1 km u vodorovné dopravy vybouraných hmot</t>
  </si>
  <si>
    <t>443575788</t>
  </si>
  <si>
    <t>47</t>
  </si>
  <si>
    <t>997221611</t>
  </si>
  <si>
    <t>Nakládání suti na dopravní prostředky pro vodorovnou dopravu</t>
  </si>
  <si>
    <t>-682284883</t>
  </si>
  <si>
    <t>48</t>
  </si>
  <si>
    <t>997221815</t>
  </si>
  <si>
    <t>Poplatek za uložení betonového odpadu na skládce (skládkovné)</t>
  </si>
  <si>
    <t>-1188454760</t>
  </si>
  <si>
    <t>49</t>
  </si>
  <si>
    <t>997221845</t>
  </si>
  <si>
    <t>Poplatek za uložení odpadu z asfaltových povrchů na skládce (skládkovné)</t>
  </si>
  <si>
    <t>-2081918888</t>
  </si>
  <si>
    <t>50</t>
  </si>
  <si>
    <t>997221855</t>
  </si>
  <si>
    <t>Poplatek za uložení odpadu z kameniva na skládce (skládkovné)</t>
  </si>
  <si>
    <t>162855346</t>
  </si>
  <si>
    <t>PN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</si>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</sst>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6" borderId="9" xfId="0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Alignment="1">
      <alignment horizontal="left" vertical="center"/>
    </xf>
    <xf numFmtId="0" fontId="0" fillId="6" borderId="0" xfId="0" applyFill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1" fillId="0" borderId="15" xfId="0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25" xfId="0" applyBorder="1" applyAlignment="1">
      <alignment horizontal="center" vertical="center"/>
    </xf>
    <xf numFmtId="49" fontId="0" fillId="0" borderId="25" xfId="0" applyNumberFormat="1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167" fontId="0" fillId="0" borderId="25" xfId="0" applyNumberFormat="1" applyBorder="1" applyAlignment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4" fillId="0" borderId="25" xfId="0" applyFont="1" applyBorder="1" applyAlignment="1">
      <alignment horizontal="center" vertical="center"/>
    </xf>
    <xf numFmtId="49" fontId="34" fillId="0" borderId="25" xfId="0" applyNumberFormat="1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67" fontId="34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4" fontId="6" fillId="0" borderId="0" xfId="0" applyNumberFormat="1" applyFont="1" applyAlignment="1">
      <alignment vertical="center"/>
    </xf>
    <xf numFmtId="4" fontId="6" fillId="4" borderId="0" xfId="0" applyNumberFormat="1" applyFont="1" applyFill="1" applyAlignment="1" applyProtection="1">
      <alignment vertical="center"/>
      <protection locked="0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6" fillId="4" borderId="0" xfId="0" applyFont="1" applyFill="1" applyAlignment="1" applyProtection="1">
      <alignment horizontal="left" vertical="center"/>
      <protection locked="0"/>
    </xf>
    <xf numFmtId="4" fontId="24" fillId="6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0" fillId="0" borderId="22" xfId="0" applyNumberFormat="1" applyBorder="1" applyAlignment="1">
      <alignment vertical="center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/>
    </xf>
    <xf numFmtId="4" fontId="0" fillId="0" borderId="22" xfId="0" applyNumberFormat="1" applyBorder="1" applyAlignment="1" applyProtection="1">
      <alignment vertical="center"/>
      <protection locked="0"/>
    </xf>
    <xf numFmtId="4" fontId="0" fillId="0" borderId="24" xfId="0" applyNumberFormat="1" applyBorder="1" applyAlignment="1" applyProtection="1">
      <alignment vertical="center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4" fontId="5" fillId="0" borderId="23" xfId="0" applyNumberFormat="1" applyFont="1" applyBorder="1"/>
    <xf numFmtId="165" fontId="2" fillId="4" borderId="0" xfId="0" applyNumberFormat="1" applyFont="1" applyFill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4" fontId="19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5" fillId="0" borderId="0" xfId="0" applyNumberFormat="1" applyFont="1"/>
    <xf numFmtId="4" fontId="29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4" fontId="0" fillId="4" borderId="25" xfId="0" applyNumberFormat="1" applyFill="1" applyBorder="1" applyAlignment="1" applyProtection="1">
      <alignment vertical="center"/>
      <protection locked="0"/>
    </xf>
    <xf numFmtId="4" fontId="0" fillId="0" borderId="25" xfId="0" applyNumberForma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vertical="center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0" borderId="25" xfId="0" applyNumberFormat="1" applyFont="1" applyBorder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0" fontId="0" fillId="2" borderId="0" xfId="0" applyFill="1"/>
    <xf numFmtId="4" fontId="24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06"/>
  <sheetViews>
    <sheetView showGridLines="0" workbookViewId="0">
      <pane ySplit="1" topLeftCell="A14" activePane="bottomLeft" state="frozen"/>
      <selection pane="bottomLeft" activeCell="BE101" sqref="BE101"/>
    </sheetView>
  </sheetViews>
  <sheetFormatPr defaultRowHeight="13.5" x14ac:dyDescent="0.3"/>
  <cols>
    <col min="1" max="1" width="0.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2"/>
      <c r="B1" s="13"/>
      <c r="C1" s="13"/>
      <c r="D1" s="14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/>
      <c r="BB1" s="12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0</v>
      </c>
      <c r="BU1" s="15" t="s">
        <v>0</v>
      </c>
    </row>
    <row r="2" spans="1:73" ht="3.75" customHeight="1" x14ac:dyDescent="0.3">
      <c r="C2" s="168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206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6" t="s">
        <v>1</v>
      </c>
      <c r="BT2" s="16" t="s">
        <v>2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1</v>
      </c>
      <c r="BT3" s="16" t="s">
        <v>3</v>
      </c>
    </row>
    <row r="4" spans="1:73" ht="36.950000000000003" customHeight="1" x14ac:dyDescent="0.3">
      <c r="B4" s="20"/>
      <c r="C4" s="170" t="s">
        <v>4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21"/>
      <c r="AS4" s="22"/>
      <c r="BE4" s="23"/>
      <c r="BS4" s="16" t="s">
        <v>6</v>
      </c>
    </row>
    <row r="5" spans="1:73" ht="14.45" customHeight="1" x14ac:dyDescent="0.3">
      <c r="B5" s="20"/>
      <c r="D5" s="24" t="s">
        <v>7</v>
      </c>
      <c r="K5" s="174" t="s">
        <v>8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Q5" s="21"/>
      <c r="BE5" s="171"/>
      <c r="BS5" s="16" t="s">
        <v>1</v>
      </c>
    </row>
    <row r="6" spans="1:73" ht="36.950000000000003" customHeight="1" x14ac:dyDescent="0.3">
      <c r="B6" s="20"/>
      <c r="D6" s="26" t="s">
        <v>9</v>
      </c>
      <c r="K6" s="175" t="s">
        <v>10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Q6" s="21"/>
      <c r="BE6" s="169"/>
      <c r="BS6" s="16" t="s">
        <v>11</v>
      </c>
    </row>
    <row r="7" spans="1:73" ht="14.45" customHeight="1" x14ac:dyDescent="0.3">
      <c r="B7" s="20"/>
      <c r="D7" s="27" t="s">
        <v>12</v>
      </c>
      <c r="K7" s="25" t="s">
        <v>13</v>
      </c>
      <c r="AK7" s="27" t="s">
        <v>14</v>
      </c>
      <c r="AN7" s="25" t="s">
        <v>13</v>
      </c>
      <c r="AQ7" s="21"/>
      <c r="BE7" s="169"/>
      <c r="BS7" s="16" t="s">
        <v>15</v>
      </c>
    </row>
    <row r="8" spans="1:73" ht="14.45" customHeight="1" x14ac:dyDescent="0.3">
      <c r="B8" s="20"/>
      <c r="D8" s="27" t="s">
        <v>16</v>
      </c>
      <c r="K8" s="25" t="s">
        <v>17</v>
      </c>
      <c r="AK8" s="27" t="s">
        <v>18</v>
      </c>
      <c r="AN8" s="28" t="s">
        <v>19</v>
      </c>
      <c r="AQ8" s="21"/>
      <c r="BE8" s="169"/>
      <c r="BS8" s="16" t="s">
        <v>20</v>
      </c>
    </row>
    <row r="9" spans="1:73" ht="14.45" customHeight="1" x14ac:dyDescent="0.3">
      <c r="B9" s="20"/>
      <c r="AQ9" s="21"/>
      <c r="BE9" s="169"/>
      <c r="BS9" s="16" t="s">
        <v>21</v>
      </c>
    </row>
    <row r="10" spans="1:73" ht="14.45" customHeight="1" x14ac:dyDescent="0.3">
      <c r="B10" s="20"/>
      <c r="D10" s="27" t="s">
        <v>22</v>
      </c>
      <c r="AK10" s="27" t="s">
        <v>23</v>
      </c>
      <c r="AN10" s="25" t="s">
        <v>13</v>
      </c>
      <c r="AQ10" s="21"/>
      <c r="BE10" s="169"/>
      <c r="BS10" s="16" t="s">
        <v>11</v>
      </c>
    </row>
    <row r="11" spans="1:73" ht="18.399999999999999" customHeight="1" x14ac:dyDescent="0.3">
      <c r="B11" s="20"/>
      <c r="E11" s="25" t="s">
        <v>24</v>
      </c>
      <c r="AK11" s="27" t="s">
        <v>25</v>
      </c>
      <c r="AN11" s="25" t="s">
        <v>13</v>
      </c>
      <c r="AQ11" s="21"/>
      <c r="BE11" s="169"/>
      <c r="BS11" s="16" t="s">
        <v>11</v>
      </c>
    </row>
    <row r="12" spans="1:73" ht="6.95" customHeight="1" x14ac:dyDescent="0.3">
      <c r="B12" s="20"/>
      <c r="AQ12" s="21"/>
      <c r="BE12" s="169"/>
      <c r="BS12" s="16" t="s">
        <v>11</v>
      </c>
    </row>
    <row r="13" spans="1:73" ht="14.45" customHeight="1" x14ac:dyDescent="0.3">
      <c r="B13" s="20"/>
      <c r="D13" s="27" t="s">
        <v>26</v>
      </c>
      <c r="AK13" s="27" t="s">
        <v>23</v>
      </c>
      <c r="AN13" s="29" t="s">
        <v>27</v>
      </c>
      <c r="AQ13" s="21"/>
      <c r="BE13" s="169"/>
      <c r="BS13" s="16" t="s">
        <v>11</v>
      </c>
    </row>
    <row r="14" spans="1:73" ht="15" x14ac:dyDescent="0.3">
      <c r="B14" s="20"/>
      <c r="E14" s="176" t="s">
        <v>27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7" t="s">
        <v>25</v>
      </c>
      <c r="AN14" s="29" t="s">
        <v>27</v>
      </c>
      <c r="AQ14" s="21"/>
      <c r="BE14" s="169"/>
      <c r="BS14" s="16" t="s">
        <v>11</v>
      </c>
    </row>
    <row r="15" spans="1:73" ht="6.95" customHeight="1" x14ac:dyDescent="0.3">
      <c r="B15" s="20"/>
      <c r="AQ15" s="21"/>
      <c r="BE15" s="169"/>
      <c r="BS15" s="16" t="s">
        <v>0</v>
      </c>
    </row>
    <row r="16" spans="1:73" ht="14.45" customHeight="1" x14ac:dyDescent="0.3">
      <c r="B16" s="20"/>
      <c r="D16" s="27" t="s">
        <v>28</v>
      </c>
      <c r="AK16" s="27" t="s">
        <v>23</v>
      </c>
      <c r="AN16" s="25" t="s">
        <v>13</v>
      </c>
      <c r="AQ16" s="21"/>
      <c r="BE16" s="169"/>
      <c r="BS16" s="16" t="s">
        <v>0</v>
      </c>
    </row>
    <row r="17" spans="2:71" ht="18.399999999999999" customHeight="1" x14ac:dyDescent="0.3">
      <c r="B17" s="20"/>
      <c r="E17" s="25" t="s">
        <v>24</v>
      </c>
      <c r="AK17" s="27" t="s">
        <v>25</v>
      </c>
      <c r="AN17" s="25" t="s">
        <v>13</v>
      </c>
      <c r="AQ17" s="21"/>
      <c r="BE17" s="169"/>
      <c r="BS17" s="16" t="s">
        <v>0</v>
      </c>
    </row>
    <row r="18" spans="2:71" ht="6.95" customHeight="1" x14ac:dyDescent="0.3">
      <c r="B18" s="20"/>
      <c r="AQ18" s="21"/>
      <c r="BE18" s="169"/>
      <c r="BS18" s="16" t="s">
        <v>1</v>
      </c>
    </row>
    <row r="19" spans="2:71" ht="14.45" customHeight="1" x14ac:dyDescent="0.3">
      <c r="B19" s="20"/>
      <c r="D19" s="27" t="s">
        <v>29</v>
      </c>
      <c r="AK19" s="27" t="s">
        <v>23</v>
      </c>
      <c r="AN19" s="25" t="s">
        <v>13</v>
      </c>
      <c r="AQ19" s="21"/>
      <c r="BE19" s="169"/>
      <c r="BS19" s="16" t="s">
        <v>1</v>
      </c>
    </row>
    <row r="20" spans="2:71" ht="18.399999999999999" customHeight="1" x14ac:dyDescent="0.3">
      <c r="B20" s="20"/>
      <c r="E20" s="25" t="s">
        <v>24</v>
      </c>
      <c r="AK20" s="27" t="s">
        <v>25</v>
      </c>
      <c r="AN20" s="25" t="s">
        <v>13</v>
      </c>
      <c r="AQ20" s="21"/>
      <c r="BE20" s="169"/>
    </row>
    <row r="21" spans="2:71" ht="6.95" customHeight="1" x14ac:dyDescent="0.3">
      <c r="B21" s="20"/>
      <c r="AQ21" s="21"/>
      <c r="BE21" s="169"/>
    </row>
    <row r="22" spans="2:71" ht="15" x14ac:dyDescent="0.3">
      <c r="B22" s="20"/>
      <c r="D22" s="27" t="s">
        <v>30</v>
      </c>
      <c r="AQ22" s="21"/>
      <c r="BE22" s="169"/>
    </row>
    <row r="23" spans="2:71" ht="22.5" customHeight="1" x14ac:dyDescent="0.3">
      <c r="B23" s="20"/>
      <c r="E23" s="177" t="s">
        <v>13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Q23" s="21"/>
      <c r="BE23" s="169"/>
    </row>
    <row r="24" spans="2:71" ht="6.95" customHeight="1" x14ac:dyDescent="0.3">
      <c r="B24" s="20"/>
      <c r="AQ24" s="21"/>
      <c r="BE24" s="169"/>
    </row>
    <row r="25" spans="2:71" ht="6.95" customHeight="1" x14ac:dyDescent="0.3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Q25" s="21"/>
      <c r="BE25" s="169"/>
    </row>
    <row r="26" spans="2:71" ht="14.45" customHeight="1" x14ac:dyDescent="0.3">
      <c r="B26" s="20"/>
      <c r="D26" s="31" t="s">
        <v>31</v>
      </c>
      <c r="AK26" s="178">
        <f>ROUND(AG87,2)</f>
        <v>0</v>
      </c>
      <c r="AL26" s="169"/>
      <c r="AM26" s="169"/>
      <c r="AN26" s="169"/>
      <c r="AO26" s="169"/>
      <c r="AQ26" s="21"/>
      <c r="BE26" s="169"/>
    </row>
    <row r="27" spans="2:71" ht="14.45" customHeight="1" x14ac:dyDescent="0.3">
      <c r="B27" s="20"/>
      <c r="D27" s="31" t="s">
        <v>32</v>
      </c>
      <c r="AK27" s="178">
        <f>ROUND(AG90,2)</f>
        <v>0</v>
      </c>
      <c r="AL27" s="169"/>
      <c r="AM27" s="169"/>
      <c r="AN27" s="169"/>
      <c r="AO27" s="169"/>
      <c r="AQ27" s="21"/>
      <c r="BE27" s="169"/>
    </row>
    <row r="28" spans="2:71" s="1" customFormat="1" ht="6.95" customHeight="1" x14ac:dyDescent="0.3">
      <c r="B28" s="32"/>
      <c r="AQ28" s="33"/>
      <c r="BE28" s="172"/>
    </row>
    <row r="29" spans="2:71" s="1" customFormat="1" ht="25.9" customHeight="1" x14ac:dyDescent="0.3">
      <c r="B29" s="32"/>
      <c r="D29" s="34" t="s">
        <v>33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9">
        <f>ROUND(AK26+AK27,2)</f>
        <v>0</v>
      </c>
      <c r="AL29" s="180"/>
      <c r="AM29" s="180"/>
      <c r="AN29" s="180"/>
      <c r="AO29" s="180"/>
      <c r="AQ29" s="33"/>
      <c r="BE29" s="172"/>
    </row>
    <row r="30" spans="2:71" s="1" customFormat="1" ht="6.95" customHeight="1" x14ac:dyDescent="0.3">
      <c r="B30" s="32"/>
      <c r="AQ30" s="33"/>
      <c r="BE30" s="172"/>
    </row>
    <row r="31" spans="2:71" s="2" customFormat="1" ht="14.45" customHeight="1" x14ac:dyDescent="0.3">
      <c r="B31" s="36"/>
      <c r="D31" s="37" t="s">
        <v>34</v>
      </c>
      <c r="F31" s="37" t="s">
        <v>35</v>
      </c>
      <c r="L31" s="181">
        <v>0.21</v>
      </c>
      <c r="M31" s="173"/>
      <c r="N31" s="173"/>
      <c r="O31" s="173"/>
      <c r="T31" s="39" t="s">
        <v>36</v>
      </c>
      <c r="W31" s="182">
        <f>ROUND(AZ87+SUM(CD91:CD104),2)</f>
        <v>0</v>
      </c>
      <c r="X31" s="173"/>
      <c r="Y31" s="173"/>
      <c r="Z31" s="173"/>
      <c r="AA31" s="173"/>
      <c r="AB31" s="173"/>
      <c r="AC31" s="173"/>
      <c r="AD31" s="173"/>
      <c r="AE31" s="173"/>
      <c r="AK31" s="182">
        <f>ROUND(AV87+SUM(BY91:BY104),2)</f>
        <v>0</v>
      </c>
      <c r="AL31" s="173"/>
      <c r="AM31" s="173"/>
      <c r="AN31" s="173"/>
      <c r="AO31" s="173"/>
      <c r="AQ31" s="40"/>
      <c r="BE31" s="173"/>
    </row>
    <row r="32" spans="2:71" s="2" customFormat="1" ht="14.45" customHeight="1" x14ac:dyDescent="0.3">
      <c r="B32" s="36"/>
      <c r="F32" s="37" t="s">
        <v>37</v>
      </c>
      <c r="L32" s="181">
        <v>0.15</v>
      </c>
      <c r="M32" s="173"/>
      <c r="N32" s="173"/>
      <c r="O32" s="173"/>
      <c r="T32" s="39" t="s">
        <v>36</v>
      </c>
      <c r="W32" s="182">
        <f>ROUND(BA87+SUM(CE91:CE104),2)</f>
        <v>0</v>
      </c>
      <c r="X32" s="173"/>
      <c r="Y32" s="173"/>
      <c r="Z32" s="173"/>
      <c r="AA32" s="173"/>
      <c r="AB32" s="173"/>
      <c r="AC32" s="173"/>
      <c r="AD32" s="173"/>
      <c r="AE32" s="173"/>
      <c r="AK32" s="182">
        <f>ROUND(AW87+SUM(BZ91:BZ104),2)</f>
        <v>0</v>
      </c>
      <c r="AL32" s="173"/>
      <c r="AM32" s="173"/>
      <c r="AN32" s="173"/>
      <c r="AO32" s="173"/>
      <c r="AQ32" s="40"/>
      <c r="BE32" s="173"/>
    </row>
    <row r="33" spans="2:57" s="2" customFormat="1" ht="14.45" hidden="1" customHeight="1" x14ac:dyDescent="0.3">
      <c r="B33" s="36"/>
      <c r="F33" s="37" t="s">
        <v>38</v>
      </c>
      <c r="L33" s="181">
        <v>0.21</v>
      </c>
      <c r="M33" s="173"/>
      <c r="N33" s="173"/>
      <c r="O33" s="173"/>
      <c r="T33" s="39" t="s">
        <v>36</v>
      </c>
      <c r="W33" s="182">
        <f>ROUND(BB87+SUM(CF91:CF104),2)</f>
        <v>0</v>
      </c>
      <c r="X33" s="173"/>
      <c r="Y33" s="173"/>
      <c r="Z33" s="173"/>
      <c r="AA33" s="173"/>
      <c r="AB33" s="173"/>
      <c r="AC33" s="173"/>
      <c r="AD33" s="173"/>
      <c r="AE33" s="173"/>
      <c r="AK33" s="182">
        <v>0</v>
      </c>
      <c r="AL33" s="173"/>
      <c r="AM33" s="173"/>
      <c r="AN33" s="173"/>
      <c r="AO33" s="173"/>
      <c r="AQ33" s="40"/>
      <c r="BE33" s="173"/>
    </row>
    <row r="34" spans="2:57" s="2" customFormat="1" ht="14.45" hidden="1" customHeight="1" x14ac:dyDescent="0.3">
      <c r="B34" s="36"/>
      <c r="F34" s="37" t="s">
        <v>39</v>
      </c>
      <c r="L34" s="181">
        <v>0.15</v>
      </c>
      <c r="M34" s="173"/>
      <c r="N34" s="173"/>
      <c r="O34" s="173"/>
      <c r="T34" s="39" t="s">
        <v>36</v>
      </c>
      <c r="W34" s="182">
        <f>ROUND(BC87+SUM(CG91:CG104),2)</f>
        <v>0</v>
      </c>
      <c r="X34" s="173"/>
      <c r="Y34" s="173"/>
      <c r="Z34" s="173"/>
      <c r="AA34" s="173"/>
      <c r="AB34" s="173"/>
      <c r="AC34" s="173"/>
      <c r="AD34" s="173"/>
      <c r="AE34" s="173"/>
      <c r="AK34" s="182">
        <v>0</v>
      </c>
      <c r="AL34" s="173"/>
      <c r="AM34" s="173"/>
      <c r="AN34" s="173"/>
      <c r="AO34" s="173"/>
      <c r="AQ34" s="40"/>
      <c r="BE34" s="173"/>
    </row>
    <row r="35" spans="2:57" s="2" customFormat="1" ht="14.45" hidden="1" customHeight="1" x14ac:dyDescent="0.3">
      <c r="B35" s="36"/>
      <c r="F35" s="37" t="s">
        <v>40</v>
      </c>
      <c r="L35" s="181">
        <v>0</v>
      </c>
      <c r="M35" s="173"/>
      <c r="N35" s="173"/>
      <c r="O35" s="173"/>
      <c r="T35" s="39" t="s">
        <v>36</v>
      </c>
      <c r="W35" s="182">
        <f>ROUND(BD87+SUM(CH91:CH104),2)</f>
        <v>0</v>
      </c>
      <c r="X35" s="173"/>
      <c r="Y35" s="173"/>
      <c r="Z35" s="173"/>
      <c r="AA35" s="173"/>
      <c r="AB35" s="173"/>
      <c r="AC35" s="173"/>
      <c r="AD35" s="173"/>
      <c r="AE35" s="173"/>
      <c r="AK35" s="182">
        <v>0</v>
      </c>
      <c r="AL35" s="173"/>
      <c r="AM35" s="173"/>
      <c r="AN35" s="173"/>
      <c r="AO35" s="173"/>
      <c r="AQ35" s="40"/>
    </row>
    <row r="36" spans="2:57" s="1" customFormat="1" ht="6.95" customHeight="1" x14ac:dyDescent="0.3">
      <c r="B36" s="32"/>
      <c r="AQ36" s="33"/>
    </row>
    <row r="37" spans="2:57" s="1" customFormat="1" ht="25.9" customHeight="1" x14ac:dyDescent="0.3">
      <c r="B37" s="32"/>
      <c r="C37" s="41"/>
      <c r="D37" s="42" t="s">
        <v>41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42</v>
      </c>
      <c r="U37" s="43"/>
      <c r="V37" s="43"/>
      <c r="W37" s="43"/>
      <c r="X37" s="183" t="s">
        <v>43</v>
      </c>
      <c r="Y37" s="184"/>
      <c r="Z37" s="184"/>
      <c r="AA37" s="184"/>
      <c r="AB37" s="184"/>
      <c r="AC37" s="43"/>
      <c r="AD37" s="43"/>
      <c r="AE37" s="43"/>
      <c r="AF37" s="43"/>
      <c r="AG37" s="43"/>
      <c r="AH37" s="43"/>
      <c r="AI37" s="43"/>
      <c r="AJ37" s="43"/>
      <c r="AK37" s="185">
        <f>SUM(AK29:AK35)</f>
        <v>0</v>
      </c>
      <c r="AL37" s="184"/>
      <c r="AM37" s="184"/>
      <c r="AN37" s="184"/>
      <c r="AO37" s="186"/>
      <c r="AP37" s="41"/>
      <c r="AQ37" s="33"/>
    </row>
    <row r="38" spans="2:57" s="1" customFormat="1" ht="14.45" customHeight="1" x14ac:dyDescent="0.3">
      <c r="B38" s="32"/>
      <c r="AQ38" s="33"/>
    </row>
    <row r="39" spans="2:57" x14ac:dyDescent="0.3">
      <c r="B39" s="20"/>
      <c r="AQ39" s="21"/>
    </row>
    <row r="40" spans="2:57" x14ac:dyDescent="0.3">
      <c r="B40" s="20"/>
      <c r="AQ40" s="21"/>
    </row>
    <row r="41" spans="2:57" x14ac:dyDescent="0.3">
      <c r="B41" s="20"/>
      <c r="AQ41" s="21"/>
    </row>
    <row r="42" spans="2:57" x14ac:dyDescent="0.3">
      <c r="B42" s="20"/>
      <c r="AQ42" s="21"/>
    </row>
    <row r="43" spans="2:57" x14ac:dyDescent="0.3">
      <c r="B43" s="20"/>
      <c r="AQ43" s="21"/>
    </row>
    <row r="44" spans="2:57" x14ac:dyDescent="0.3">
      <c r="B44" s="20"/>
      <c r="AQ44" s="21"/>
    </row>
    <row r="45" spans="2:57" x14ac:dyDescent="0.3">
      <c r="B45" s="20"/>
      <c r="AQ45" s="21"/>
    </row>
    <row r="46" spans="2:57" x14ac:dyDescent="0.3">
      <c r="B46" s="20"/>
      <c r="AQ46" s="21"/>
    </row>
    <row r="47" spans="2:57" x14ac:dyDescent="0.3">
      <c r="B47" s="20"/>
      <c r="AQ47" s="21"/>
    </row>
    <row r="48" spans="2:57" x14ac:dyDescent="0.3">
      <c r="B48" s="20"/>
      <c r="AQ48" s="21"/>
    </row>
    <row r="49" spans="2:43" s="1" customFormat="1" ht="15" x14ac:dyDescent="0.3">
      <c r="B49" s="32"/>
      <c r="D49" s="45" t="s">
        <v>44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C49" s="45" t="s">
        <v>45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Q49" s="33"/>
    </row>
    <row r="50" spans="2:43" x14ac:dyDescent="0.3">
      <c r="B50" s="20"/>
      <c r="D50" s="48"/>
      <c r="Z50" s="49"/>
      <c r="AC50" s="48"/>
      <c r="AO50" s="49"/>
      <c r="AQ50" s="21"/>
    </row>
    <row r="51" spans="2:43" x14ac:dyDescent="0.3">
      <c r="B51" s="20"/>
      <c r="D51" s="48"/>
      <c r="Z51" s="49"/>
      <c r="AC51" s="48"/>
      <c r="AO51" s="49"/>
      <c r="AQ51" s="21"/>
    </row>
    <row r="52" spans="2:43" x14ac:dyDescent="0.3">
      <c r="B52" s="20"/>
      <c r="D52" s="48"/>
      <c r="Z52" s="49"/>
      <c r="AC52" s="48"/>
      <c r="AO52" s="49"/>
      <c r="AQ52" s="21"/>
    </row>
    <row r="53" spans="2:43" x14ac:dyDescent="0.3">
      <c r="B53" s="20"/>
      <c r="D53" s="48"/>
      <c r="Z53" s="49"/>
      <c r="AC53" s="48"/>
      <c r="AO53" s="49"/>
      <c r="AQ53" s="21"/>
    </row>
    <row r="54" spans="2:43" x14ac:dyDescent="0.3">
      <c r="B54" s="20"/>
      <c r="D54" s="48"/>
      <c r="Z54" s="49"/>
      <c r="AC54" s="48"/>
      <c r="AO54" s="49"/>
      <c r="AQ54" s="21"/>
    </row>
    <row r="55" spans="2:43" x14ac:dyDescent="0.3">
      <c r="B55" s="20"/>
      <c r="D55" s="48"/>
      <c r="Z55" s="49"/>
      <c r="AC55" s="48"/>
      <c r="AO55" s="49"/>
      <c r="AQ55" s="21"/>
    </row>
    <row r="56" spans="2:43" x14ac:dyDescent="0.3">
      <c r="B56" s="20"/>
      <c r="D56" s="48"/>
      <c r="Z56" s="49"/>
      <c r="AC56" s="48"/>
      <c r="AO56" s="49"/>
      <c r="AQ56" s="21"/>
    </row>
    <row r="57" spans="2:43" x14ac:dyDescent="0.3">
      <c r="B57" s="20"/>
      <c r="D57" s="48"/>
      <c r="Z57" s="49"/>
      <c r="AC57" s="48"/>
      <c r="AO57" s="49"/>
      <c r="AQ57" s="21"/>
    </row>
    <row r="58" spans="2:43" s="1" customFormat="1" ht="15" x14ac:dyDescent="0.3">
      <c r="B58" s="32"/>
      <c r="D58" s="50" t="s">
        <v>46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47</v>
      </c>
      <c r="S58" s="51"/>
      <c r="T58" s="51"/>
      <c r="U58" s="51"/>
      <c r="V58" s="51"/>
      <c r="W58" s="51"/>
      <c r="X58" s="51"/>
      <c r="Y58" s="51"/>
      <c r="Z58" s="53"/>
      <c r="AC58" s="50" t="s">
        <v>46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47</v>
      </c>
      <c r="AN58" s="51"/>
      <c r="AO58" s="53"/>
      <c r="AQ58" s="33"/>
    </row>
    <row r="59" spans="2:43" x14ac:dyDescent="0.3">
      <c r="B59" s="20"/>
      <c r="AQ59" s="21"/>
    </row>
    <row r="60" spans="2:43" s="1" customFormat="1" ht="15" x14ac:dyDescent="0.3">
      <c r="B60" s="32"/>
      <c r="D60" s="45" t="s">
        <v>48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C60" s="45" t="s">
        <v>49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Q60" s="33"/>
    </row>
    <row r="61" spans="2:43" x14ac:dyDescent="0.3">
      <c r="B61" s="20"/>
      <c r="D61" s="48"/>
      <c r="Z61" s="49"/>
      <c r="AC61" s="48"/>
      <c r="AO61" s="49"/>
      <c r="AQ61" s="21"/>
    </row>
    <row r="62" spans="2:43" x14ac:dyDescent="0.3">
      <c r="B62" s="20"/>
      <c r="D62" s="48"/>
      <c r="Z62" s="49"/>
      <c r="AC62" s="48"/>
      <c r="AO62" s="49"/>
      <c r="AQ62" s="21"/>
    </row>
    <row r="63" spans="2:43" x14ac:dyDescent="0.3">
      <c r="B63" s="20"/>
      <c r="D63" s="48"/>
      <c r="Z63" s="49"/>
      <c r="AC63" s="48"/>
      <c r="AO63" s="49"/>
      <c r="AQ63" s="21"/>
    </row>
    <row r="64" spans="2:43" x14ac:dyDescent="0.3">
      <c r="B64" s="20"/>
      <c r="D64" s="48"/>
      <c r="Z64" s="49"/>
      <c r="AC64" s="48"/>
      <c r="AO64" s="49"/>
      <c r="AQ64" s="21"/>
    </row>
    <row r="65" spans="2:43" x14ac:dyDescent="0.3">
      <c r="B65" s="20"/>
      <c r="D65" s="48"/>
      <c r="Z65" s="49"/>
      <c r="AC65" s="48"/>
      <c r="AO65" s="49"/>
      <c r="AQ65" s="21"/>
    </row>
    <row r="66" spans="2:43" x14ac:dyDescent="0.3">
      <c r="B66" s="20"/>
      <c r="D66" s="48"/>
      <c r="Z66" s="49"/>
      <c r="AC66" s="48"/>
      <c r="AO66" s="49"/>
      <c r="AQ66" s="21"/>
    </row>
    <row r="67" spans="2:43" x14ac:dyDescent="0.3">
      <c r="B67" s="20"/>
      <c r="D67" s="48"/>
      <c r="Z67" s="49"/>
      <c r="AC67" s="48"/>
      <c r="AO67" s="49"/>
      <c r="AQ67" s="21"/>
    </row>
    <row r="68" spans="2:43" x14ac:dyDescent="0.3">
      <c r="B68" s="20"/>
      <c r="D68" s="48"/>
      <c r="Z68" s="49"/>
      <c r="AC68" s="48"/>
      <c r="AO68" s="49"/>
      <c r="AQ68" s="21"/>
    </row>
    <row r="69" spans="2:43" s="1" customFormat="1" ht="15" x14ac:dyDescent="0.3">
      <c r="B69" s="32"/>
      <c r="D69" s="50" t="s">
        <v>46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47</v>
      </c>
      <c r="S69" s="51"/>
      <c r="T69" s="51"/>
      <c r="U69" s="51"/>
      <c r="V69" s="51"/>
      <c r="W69" s="51"/>
      <c r="X69" s="51"/>
      <c r="Y69" s="51"/>
      <c r="Z69" s="53"/>
      <c r="AC69" s="50" t="s">
        <v>46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47</v>
      </c>
      <c r="AN69" s="51"/>
      <c r="AO69" s="53"/>
      <c r="AQ69" s="33"/>
    </row>
    <row r="70" spans="2:43" s="1" customFormat="1" ht="6.95" customHeight="1" x14ac:dyDescent="0.3">
      <c r="B70" s="32"/>
      <c r="AQ70" s="33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2"/>
      <c r="C76" s="170" t="s">
        <v>50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33"/>
    </row>
    <row r="77" spans="2:43" s="3" customFormat="1" ht="14.45" customHeight="1" x14ac:dyDescent="0.3">
      <c r="B77" s="60"/>
      <c r="C77" s="27" t="s">
        <v>7</v>
      </c>
      <c r="L77" s="3" t="str">
        <f>K5</f>
        <v>1593-2/17-Strelnice</v>
      </c>
      <c r="AQ77" s="61"/>
    </row>
    <row r="78" spans="2:43" s="4" customFormat="1" ht="36.950000000000003" customHeight="1" x14ac:dyDescent="0.3">
      <c r="B78" s="62"/>
      <c r="C78" s="63" t="s">
        <v>9</v>
      </c>
      <c r="L78" s="187" t="str">
        <f>K6</f>
        <v>NOVÁ KANALIZAČNÍ PŘÍPOJKA</v>
      </c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Q78" s="64"/>
    </row>
    <row r="79" spans="2:43" s="1" customFormat="1" ht="6.95" customHeight="1" x14ac:dyDescent="0.3">
      <c r="B79" s="32"/>
      <c r="AQ79" s="33"/>
    </row>
    <row r="80" spans="2:43" s="1" customFormat="1" ht="15" x14ac:dyDescent="0.3">
      <c r="B80" s="32"/>
      <c r="C80" s="27" t="s">
        <v>16</v>
      </c>
      <c r="L80" s="65" t="str">
        <f>IF(K8="","",K8)</f>
        <v>REKONSTRUKCE VENKOVNÍ KANALIZACE-STŘELNICE DC</v>
      </c>
      <c r="AI80" s="27" t="s">
        <v>18</v>
      </c>
      <c r="AM80" s="66" t="str">
        <f>IF(AN8= "","",AN8)</f>
        <v>16.11.2018</v>
      </c>
      <c r="AQ80" s="33"/>
    </row>
    <row r="81" spans="2:89" s="1" customFormat="1" ht="6.95" customHeight="1" x14ac:dyDescent="0.3">
      <c r="B81" s="32"/>
      <c r="AQ81" s="33"/>
    </row>
    <row r="82" spans="2:89" s="1" customFormat="1" ht="15" x14ac:dyDescent="0.3">
      <c r="B82" s="32"/>
      <c r="C82" s="27" t="s">
        <v>22</v>
      </c>
      <c r="L82" s="3" t="str">
        <f>IF(E11= "","",E11)</f>
        <v xml:space="preserve"> </v>
      </c>
      <c r="AI82" s="27" t="s">
        <v>28</v>
      </c>
      <c r="AM82" s="189" t="str">
        <f>IF(E17="","",E17)</f>
        <v xml:space="preserve"> </v>
      </c>
      <c r="AN82" s="172"/>
      <c r="AO82" s="172"/>
      <c r="AP82" s="172"/>
      <c r="AQ82" s="33"/>
      <c r="AS82" s="190" t="s">
        <v>51</v>
      </c>
      <c r="AT82" s="191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2:89" s="1" customFormat="1" ht="15" x14ac:dyDescent="0.3">
      <c r="B83" s="32"/>
      <c r="C83" s="27" t="s">
        <v>26</v>
      </c>
      <c r="L83" s="3" t="str">
        <f>IF(E14= "Vyplň údaj","",E14)</f>
        <v/>
      </c>
      <c r="AI83" s="27" t="s">
        <v>29</v>
      </c>
      <c r="AM83" s="189" t="str">
        <f>IF(E20="","",E20)</f>
        <v xml:space="preserve"> </v>
      </c>
      <c r="AN83" s="172"/>
      <c r="AO83" s="172"/>
      <c r="AP83" s="172"/>
      <c r="AQ83" s="33"/>
      <c r="AS83" s="192"/>
      <c r="AT83" s="172"/>
      <c r="BD83" s="67"/>
    </row>
    <row r="84" spans="2:89" s="1" customFormat="1" ht="10.9" customHeight="1" x14ac:dyDescent="0.3">
      <c r="B84" s="32"/>
      <c r="AQ84" s="33"/>
      <c r="AS84" s="192"/>
      <c r="AT84" s="172"/>
      <c r="BD84" s="67"/>
    </row>
    <row r="85" spans="2:89" s="1" customFormat="1" ht="29.25" customHeight="1" x14ac:dyDescent="0.3">
      <c r="B85" s="32"/>
      <c r="C85" s="195" t="s">
        <v>52</v>
      </c>
      <c r="D85" s="196"/>
      <c r="E85" s="196"/>
      <c r="F85" s="196"/>
      <c r="G85" s="196"/>
      <c r="H85" s="69"/>
      <c r="I85" s="197" t="s">
        <v>53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54</v>
      </c>
      <c r="AH85" s="196"/>
      <c r="AI85" s="196"/>
      <c r="AJ85" s="196"/>
      <c r="AK85" s="196"/>
      <c r="AL85" s="196"/>
      <c r="AM85" s="196"/>
      <c r="AN85" s="197" t="s">
        <v>55</v>
      </c>
      <c r="AO85" s="196"/>
      <c r="AP85" s="198"/>
      <c r="AQ85" s="33"/>
      <c r="AS85" s="70" t="s">
        <v>56</v>
      </c>
      <c r="AT85" s="71" t="s">
        <v>57</v>
      </c>
      <c r="AU85" s="71" t="s">
        <v>58</v>
      </c>
      <c r="AV85" s="71" t="s">
        <v>59</v>
      </c>
      <c r="AW85" s="71" t="s">
        <v>60</v>
      </c>
      <c r="AX85" s="71" t="s">
        <v>61</v>
      </c>
      <c r="AY85" s="71" t="s">
        <v>62</v>
      </c>
      <c r="AZ85" s="71" t="s">
        <v>63</v>
      </c>
      <c r="BA85" s="71" t="s">
        <v>64</v>
      </c>
      <c r="BB85" s="71" t="s">
        <v>65</v>
      </c>
      <c r="BC85" s="71" t="s">
        <v>66</v>
      </c>
      <c r="BD85" s="72" t="s">
        <v>67</v>
      </c>
    </row>
    <row r="86" spans="2:89" s="1" customFormat="1" ht="10.9" customHeight="1" x14ac:dyDescent="0.3">
      <c r="B86" s="32"/>
      <c r="AQ86" s="33"/>
      <c r="AS86" s="73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2:89" s="4" customFormat="1" ht="32.450000000000003" customHeight="1" x14ac:dyDescent="0.3">
      <c r="B87" s="62"/>
      <c r="C87" s="74" t="s">
        <v>68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202">
        <f>ROUND(AG88,2)</f>
        <v>0</v>
      </c>
      <c r="AH87" s="202"/>
      <c r="AI87" s="202"/>
      <c r="AJ87" s="202"/>
      <c r="AK87" s="202"/>
      <c r="AL87" s="202"/>
      <c r="AM87" s="202"/>
      <c r="AN87" s="203">
        <f>SUM(AG87,AT87)</f>
        <v>0</v>
      </c>
      <c r="AO87" s="203"/>
      <c r="AP87" s="203"/>
      <c r="AQ87" s="64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63" t="s">
        <v>69</v>
      </c>
      <c r="BT87" s="63" t="s">
        <v>70</v>
      </c>
      <c r="BV87" s="63" t="s">
        <v>71</v>
      </c>
      <c r="BW87" s="63" t="s">
        <v>72</v>
      </c>
      <c r="BX87" s="63" t="s">
        <v>73</v>
      </c>
    </row>
    <row r="88" spans="2:89" s="5" customFormat="1" ht="69" customHeight="1" x14ac:dyDescent="0.3">
      <c r="B88" s="80"/>
      <c r="C88" s="81"/>
      <c r="D88" s="201" t="s">
        <v>8</v>
      </c>
      <c r="E88" s="200"/>
      <c r="F88" s="200"/>
      <c r="G88" s="200"/>
      <c r="H88" s="200"/>
      <c r="I88" s="82"/>
      <c r="J88" s="201" t="s">
        <v>10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9">
        <f>'1593-2-17-Strelnice - NOV...'!M29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83"/>
      <c r="AS88" s="84">
        <f>'1593-2-17-Strelnice - NOV...'!M27</f>
        <v>0</v>
      </c>
      <c r="AT88" s="85">
        <f>ROUND(SUM(AV88:AW88),2)</f>
        <v>0</v>
      </c>
      <c r="AU88" s="86">
        <f>'1593-2-17-Strelnice - NOV...'!W121</f>
        <v>0</v>
      </c>
      <c r="AV88" s="85">
        <f>'1593-2-17-Strelnice - NOV...'!M31</f>
        <v>0</v>
      </c>
      <c r="AW88" s="85">
        <f>'1593-2-17-Strelnice - NOV...'!M32</f>
        <v>0</v>
      </c>
      <c r="AX88" s="85">
        <f>'1593-2-17-Strelnice - NOV...'!M33</f>
        <v>0</v>
      </c>
      <c r="AY88" s="85">
        <f>'1593-2-17-Strelnice - NOV...'!M34</f>
        <v>0</v>
      </c>
      <c r="AZ88" s="85">
        <f>'1593-2-17-Strelnice - NOV...'!H31</f>
        <v>0</v>
      </c>
      <c r="BA88" s="85">
        <f>'1593-2-17-Strelnice - NOV...'!H32</f>
        <v>0</v>
      </c>
      <c r="BB88" s="85">
        <f>'1593-2-17-Strelnice - NOV...'!H33</f>
        <v>0</v>
      </c>
      <c r="BC88" s="85">
        <f>'1593-2-17-Strelnice - NOV...'!H34</f>
        <v>0</v>
      </c>
      <c r="BD88" s="87">
        <f>'1593-2-17-Strelnice - NOV...'!H35</f>
        <v>0</v>
      </c>
      <c r="BT88" s="88" t="s">
        <v>15</v>
      </c>
      <c r="BU88" s="88" t="s">
        <v>74</v>
      </c>
      <c r="BV88" s="88" t="s">
        <v>71</v>
      </c>
      <c r="BW88" s="88" t="s">
        <v>72</v>
      </c>
      <c r="BX88" s="88" t="s">
        <v>73</v>
      </c>
    </row>
    <row r="89" spans="2:89" x14ac:dyDescent="0.3">
      <c r="B89" s="20"/>
      <c r="AQ89" s="21"/>
    </row>
    <row r="90" spans="2:89" s="1" customFormat="1" ht="30" customHeight="1" x14ac:dyDescent="0.3">
      <c r="B90" s="32"/>
      <c r="C90" s="74" t="s">
        <v>75</v>
      </c>
      <c r="AG90" s="203">
        <f>ROUND(SUM(AG91:AG103),2)</f>
        <v>0</v>
      </c>
      <c r="AH90" s="172"/>
      <c r="AI90" s="172"/>
      <c r="AJ90" s="172"/>
      <c r="AK90" s="172"/>
      <c r="AL90" s="172"/>
      <c r="AM90" s="172"/>
      <c r="AN90" s="203">
        <f>ROUND(SUM(AN91:AN103),2)</f>
        <v>0</v>
      </c>
      <c r="AO90" s="172"/>
      <c r="AP90" s="172"/>
      <c r="AQ90" s="33"/>
      <c r="AS90" s="70" t="s">
        <v>76</v>
      </c>
      <c r="AT90" s="71" t="s">
        <v>77</v>
      </c>
      <c r="AU90" s="71" t="s">
        <v>34</v>
      </c>
      <c r="AV90" s="72" t="s">
        <v>57</v>
      </c>
    </row>
    <row r="91" spans="2:89" s="1" customFormat="1" ht="19.899999999999999" customHeight="1" x14ac:dyDescent="0.3">
      <c r="B91" s="32"/>
      <c r="D91" s="89" t="s">
        <v>78</v>
      </c>
      <c r="AG91" s="194">
        <f>ROUND(AG87*AS91,2)</f>
        <v>0</v>
      </c>
      <c r="AH91" s="172"/>
      <c r="AI91" s="172"/>
      <c r="AJ91" s="172"/>
      <c r="AK91" s="172"/>
      <c r="AL91" s="172"/>
      <c r="AM91" s="172"/>
      <c r="AN91" s="193">
        <f t="shared" ref="AN91:AN100" si="0">ROUND(AG91+AV91,2)</f>
        <v>0</v>
      </c>
      <c r="AO91" s="172"/>
      <c r="AP91" s="172"/>
      <c r="AQ91" s="33"/>
      <c r="AS91" s="90">
        <v>0</v>
      </c>
      <c r="AT91" s="91" t="s">
        <v>79</v>
      </c>
      <c r="AU91" s="91" t="s">
        <v>35</v>
      </c>
      <c r="AV91" s="92">
        <f>ROUND(IF(AU91="základní",AG91*L31,IF(AU91="snížená",AG91*L32,0)),2)</f>
        <v>0</v>
      </c>
      <c r="BV91" s="16" t="s">
        <v>80</v>
      </c>
      <c r="BY91" s="93">
        <f t="shared" ref="BY91:BY103" si="1">IF(AU91="základní",AV91,0)</f>
        <v>0</v>
      </c>
      <c r="BZ91" s="93">
        <f t="shared" ref="BZ91:BZ103" si="2">IF(AU91="snížená",AV91,0)</f>
        <v>0</v>
      </c>
      <c r="CA91" s="93">
        <v>0</v>
      </c>
      <c r="CB91" s="93">
        <v>0</v>
      </c>
      <c r="CC91" s="93">
        <v>0</v>
      </c>
      <c r="CD91" s="93">
        <f t="shared" ref="CD91:CD103" si="3">IF(AU91="základní",AG91,0)</f>
        <v>0</v>
      </c>
      <c r="CE91" s="93">
        <f t="shared" ref="CE91:CE103" si="4">IF(AU91="snížená",AG91,0)</f>
        <v>0</v>
      </c>
      <c r="CF91" s="93">
        <f t="shared" ref="CF91:CF103" si="5">IF(AU91="zákl. přenesená",AG91,0)</f>
        <v>0</v>
      </c>
      <c r="CG91" s="93">
        <f t="shared" ref="CG91:CG103" si="6">IF(AU91="sníž. přenesená",AG91,0)</f>
        <v>0</v>
      </c>
      <c r="CH91" s="93">
        <f t="shared" ref="CH91:CH103" si="7">IF(AU91="nulová",AG91,0)</f>
        <v>0</v>
      </c>
      <c r="CI91" s="16">
        <f t="shared" ref="CI91:CI103" si="8"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 t="shared" ref="CK91:CK103" si="9">IF(D91="Vyplň vlastní","","x")</f>
        <v>x</v>
      </c>
    </row>
    <row r="92" spans="2:89" s="1" customFormat="1" ht="19.899999999999999" customHeight="1" x14ac:dyDescent="0.3">
      <c r="B92" s="32"/>
      <c r="D92" s="89" t="s">
        <v>81</v>
      </c>
      <c r="AG92" s="194">
        <f>ROUND(AG87*AS92,2)</f>
        <v>0</v>
      </c>
      <c r="AH92" s="172"/>
      <c r="AI92" s="172"/>
      <c r="AJ92" s="172"/>
      <c r="AK92" s="172"/>
      <c r="AL92" s="172"/>
      <c r="AM92" s="172"/>
      <c r="AN92" s="193">
        <f t="shared" si="0"/>
        <v>0</v>
      </c>
      <c r="AO92" s="172"/>
      <c r="AP92" s="172"/>
      <c r="AQ92" s="33"/>
      <c r="AS92" s="94">
        <v>0</v>
      </c>
      <c r="AT92" s="95" t="s">
        <v>79</v>
      </c>
      <c r="AU92" s="95" t="s">
        <v>35</v>
      </c>
      <c r="AV92" s="96">
        <f>ROUND(IF(AU92="základní",AG92*L31,IF(AU92="snížená",AG92*L32,0)),2)</f>
        <v>0</v>
      </c>
      <c r="BV92" s="16" t="s">
        <v>80</v>
      </c>
      <c r="BY92" s="93">
        <f t="shared" si="1"/>
        <v>0</v>
      </c>
      <c r="BZ92" s="93">
        <f t="shared" si="2"/>
        <v>0</v>
      </c>
      <c r="CA92" s="93">
        <v>0</v>
      </c>
      <c r="CB92" s="93">
        <v>0</v>
      </c>
      <c r="CC92" s="93">
        <v>0</v>
      </c>
      <c r="CD92" s="93">
        <f t="shared" si="3"/>
        <v>0</v>
      </c>
      <c r="CE92" s="93">
        <f t="shared" si="4"/>
        <v>0</v>
      </c>
      <c r="CF92" s="93">
        <f t="shared" si="5"/>
        <v>0</v>
      </c>
      <c r="CG92" s="93">
        <f t="shared" si="6"/>
        <v>0</v>
      </c>
      <c r="CH92" s="93">
        <f t="shared" si="7"/>
        <v>0</v>
      </c>
      <c r="CI92" s="16">
        <f t="shared" si="8"/>
        <v>1</v>
      </c>
      <c r="CJ92" s="16">
        <f>IF(AT92="stavební čast",1,IF(8892="investiční čast",2,3))</f>
        <v>1</v>
      </c>
      <c r="CK92" s="16" t="str">
        <f t="shared" si="9"/>
        <v>x</v>
      </c>
    </row>
    <row r="93" spans="2:89" s="1" customFormat="1" ht="19.899999999999999" customHeight="1" x14ac:dyDescent="0.3">
      <c r="B93" s="32"/>
      <c r="D93" s="89" t="s">
        <v>82</v>
      </c>
      <c r="AG93" s="194">
        <f>ROUND(AG87*AS93,2)</f>
        <v>0</v>
      </c>
      <c r="AH93" s="172"/>
      <c r="AI93" s="172"/>
      <c r="AJ93" s="172"/>
      <c r="AK93" s="172"/>
      <c r="AL93" s="172"/>
      <c r="AM93" s="172"/>
      <c r="AN93" s="193">
        <f t="shared" si="0"/>
        <v>0</v>
      </c>
      <c r="AO93" s="172"/>
      <c r="AP93" s="172"/>
      <c r="AQ93" s="33"/>
      <c r="AS93" s="94">
        <v>0</v>
      </c>
      <c r="AT93" s="95" t="s">
        <v>79</v>
      </c>
      <c r="AU93" s="95" t="s">
        <v>35</v>
      </c>
      <c r="AV93" s="96">
        <f>ROUND(IF(AU93="základní",AG93*L31,IF(AU93="snížená",AG93*L32,0)),2)</f>
        <v>0</v>
      </c>
      <c r="BV93" s="16" t="s">
        <v>80</v>
      </c>
      <c r="BY93" s="93">
        <f t="shared" si="1"/>
        <v>0</v>
      </c>
      <c r="BZ93" s="93">
        <f t="shared" si="2"/>
        <v>0</v>
      </c>
      <c r="CA93" s="93">
        <v>0</v>
      </c>
      <c r="CB93" s="93">
        <v>0</v>
      </c>
      <c r="CC93" s="93">
        <v>0</v>
      </c>
      <c r="CD93" s="93">
        <f t="shared" si="3"/>
        <v>0</v>
      </c>
      <c r="CE93" s="93">
        <f t="shared" si="4"/>
        <v>0</v>
      </c>
      <c r="CF93" s="93">
        <f t="shared" si="5"/>
        <v>0</v>
      </c>
      <c r="CG93" s="93">
        <f t="shared" si="6"/>
        <v>0</v>
      </c>
      <c r="CH93" s="93">
        <f t="shared" si="7"/>
        <v>0</v>
      </c>
      <c r="CI93" s="16">
        <f t="shared" si="8"/>
        <v>1</v>
      </c>
      <c r="CJ93" s="16">
        <f>IF(AT93="stavební čast",1,IF(8893="investiční čast",2,3))</f>
        <v>1</v>
      </c>
      <c r="CK93" s="16" t="str">
        <f t="shared" si="9"/>
        <v>x</v>
      </c>
    </row>
    <row r="94" spans="2:89" s="1" customFormat="1" ht="19.899999999999999" customHeight="1" x14ac:dyDescent="0.3">
      <c r="B94" s="32"/>
      <c r="D94" s="89" t="s">
        <v>83</v>
      </c>
      <c r="AG94" s="194">
        <f>ROUND(AG87*AS94,2)</f>
        <v>0</v>
      </c>
      <c r="AH94" s="172"/>
      <c r="AI94" s="172"/>
      <c r="AJ94" s="172"/>
      <c r="AK94" s="172"/>
      <c r="AL94" s="172"/>
      <c r="AM94" s="172"/>
      <c r="AN94" s="193">
        <f t="shared" si="0"/>
        <v>0</v>
      </c>
      <c r="AO94" s="172"/>
      <c r="AP94" s="172"/>
      <c r="AQ94" s="33"/>
      <c r="AS94" s="94">
        <v>0</v>
      </c>
      <c r="AT94" s="95" t="s">
        <v>79</v>
      </c>
      <c r="AU94" s="95" t="s">
        <v>35</v>
      </c>
      <c r="AV94" s="96">
        <f>ROUND(IF(AU94="základní",AG94*L31,IF(AU94="snížená",AG94*L32,0)),2)</f>
        <v>0</v>
      </c>
      <c r="BV94" s="16" t="s">
        <v>80</v>
      </c>
      <c r="BY94" s="93">
        <f t="shared" si="1"/>
        <v>0</v>
      </c>
      <c r="BZ94" s="93">
        <f t="shared" si="2"/>
        <v>0</v>
      </c>
      <c r="CA94" s="93">
        <v>0</v>
      </c>
      <c r="CB94" s="93">
        <v>0</v>
      </c>
      <c r="CC94" s="93">
        <v>0</v>
      </c>
      <c r="CD94" s="93">
        <f t="shared" si="3"/>
        <v>0</v>
      </c>
      <c r="CE94" s="93">
        <f t="shared" si="4"/>
        <v>0</v>
      </c>
      <c r="CF94" s="93">
        <f t="shared" si="5"/>
        <v>0</v>
      </c>
      <c r="CG94" s="93">
        <f t="shared" si="6"/>
        <v>0</v>
      </c>
      <c r="CH94" s="93">
        <f t="shared" si="7"/>
        <v>0</v>
      </c>
      <c r="CI94" s="16">
        <f t="shared" si="8"/>
        <v>1</v>
      </c>
      <c r="CJ94" s="16">
        <f>IF(AT94="stavební čast",1,IF(8894="investiční čast",2,3))</f>
        <v>1</v>
      </c>
      <c r="CK94" s="16" t="str">
        <f t="shared" si="9"/>
        <v>x</v>
      </c>
    </row>
    <row r="95" spans="2:89" s="1" customFormat="1" ht="19.899999999999999" customHeight="1" x14ac:dyDescent="0.3">
      <c r="B95" s="32"/>
      <c r="D95" s="89" t="s">
        <v>84</v>
      </c>
      <c r="AG95" s="194">
        <f>ROUND(AG87*AS95,2)</f>
        <v>0</v>
      </c>
      <c r="AH95" s="172"/>
      <c r="AI95" s="172"/>
      <c r="AJ95" s="172"/>
      <c r="AK95" s="172"/>
      <c r="AL95" s="172"/>
      <c r="AM95" s="172"/>
      <c r="AN95" s="193">
        <f t="shared" si="0"/>
        <v>0</v>
      </c>
      <c r="AO95" s="172"/>
      <c r="AP95" s="172"/>
      <c r="AQ95" s="33"/>
      <c r="AS95" s="94">
        <v>0</v>
      </c>
      <c r="AT95" s="95" t="s">
        <v>79</v>
      </c>
      <c r="AU95" s="95" t="s">
        <v>35</v>
      </c>
      <c r="AV95" s="96">
        <f>ROUND(IF(AU95="základní",AG95*L31,IF(AU95="snížená",AG95*L32,0)),2)</f>
        <v>0</v>
      </c>
      <c r="BV95" s="16" t="s">
        <v>80</v>
      </c>
      <c r="BY95" s="93">
        <f t="shared" si="1"/>
        <v>0</v>
      </c>
      <c r="BZ95" s="93">
        <f t="shared" si="2"/>
        <v>0</v>
      </c>
      <c r="CA95" s="93">
        <v>0</v>
      </c>
      <c r="CB95" s="93">
        <v>0</v>
      </c>
      <c r="CC95" s="93">
        <v>0</v>
      </c>
      <c r="CD95" s="93">
        <f t="shared" si="3"/>
        <v>0</v>
      </c>
      <c r="CE95" s="93">
        <f t="shared" si="4"/>
        <v>0</v>
      </c>
      <c r="CF95" s="93">
        <f t="shared" si="5"/>
        <v>0</v>
      </c>
      <c r="CG95" s="93">
        <f t="shared" si="6"/>
        <v>0</v>
      </c>
      <c r="CH95" s="93">
        <f t="shared" si="7"/>
        <v>0</v>
      </c>
      <c r="CI95" s="16">
        <f t="shared" si="8"/>
        <v>1</v>
      </c>
      <c r="CJ95" s="16">
        <f>IF(AT95="stavební čast",1,IF(8895="investiční čast",2,3))</f>
        <v>1</v>
      </c>
      <c r="CK95" s="16" t="str">
        <f t="shared" si="9"/>
        <v>x</v>
      </c>
    </row>
    <row r="96" spans="2:89" s="1" customFormat="1" ht="19.899999999999999" customHeight="1" x14ac:dyDescent="0.3">
      <c r="B96" s="32"/>
      <c r="D96" s="89" t="s">
        <v>85</v>
      </c>
      <c r="AG96" s="194">
        <f>ROUND(AG87*AS96,2)</f>
        <v>0</v>
      </c>
      <c r="AH96" s="172"/>
      <c r="AI96" s="172"/>
      <c r="AJ96" s="172"/>
      <c r="AK96" s="172"/>
      <c r="AL96" s="172"/>
      <c r="AM96" s="172"/>
      <c r="AN96" s="193">
        <f t="shared" si="0"/>
        <v>0</v>
      </c>
      <c r="AO96" s="172"/>
      <c r="AP96" s="172"/>
      <c r="AQ96" s="33"/>
      <c r="AS96" s="94">
        <v>0</v>
      </c>
      <c r="AT96" s="95" t="s">
        <v>79</v>
      </c>
      <c r="AU96" s="95" t="s">
        <v>35</v>
      </c>
      <c r="AV96" s="96">
        <f>ROUND(IF(AU96="základní",AG96*L31,IF(AU96="snížená",AG96*L32,0)),2)</f>
        <v>0</v>
      </c>
      <c r="BV96" s="16" t="s">
        <v>80</v>
      </c>
      <c r="BY96" s="93">
        <f t="shared" si="1"/>
        <v>0</v>
      </c>
      <c r="BZ96" s="93">
        <f t="shared" si="2"/>
        <v>0</v>
      </c>
      <c r="CA96" s="93">
        <v>0</v>
      </c>
      <c r="CB96" s="93">
        <v>0</v>
      </c>
      <c r="CC96" s="93">
        <v>0</v>
      </c>
      <c r="CD96" s="93">
        <f t="shared" si="3"/>
        <v>0</v>
      </c>
      <c r="CE96" s="93">
        <f t="shared" si="4"/>
        <v>0</v>
      </c>
      <c r="CF96" s="93">
        <f t="shared" si="5"/>
        <v>0</v>
      </c>
      <c r="CG96" s="93">
        <f t="shared" si="6"/>
        <v>0</v>
      </c>
      <c r="CH96" s="93">
        <f t="shared" si="7"/>
        <v>0</v>
      </c>
      <c r="CI96" s="16">
        <f t="shared" si="8"/>
        <v>1</v>
      </c>
      <c r="CJ96" s="16">
        <f>IF(AT96="stavební čast",1,IF(8896="investiční čast",2,3))</f>
        <v>1</v>
      </c>
      <c r="CK96" s="16" t="str">
        <f t="shared" si="9"/>
        <v>x</v>
      </c>
    </row>
    <row r="97" spans="2:89" s="1" customFormat="1" ht="19.899999999999999" customHeight="1" x14ac:dyDescent="0.3">
      <c r="B97" s="32"/>
      <c r="D97" s="89" t="s">
        <v>86</v>
      </c>
      <c r="AG97" s="194">
        <f>ROUND(AG87*AS97,2)</f>
        <v>0</v>
      </c>
      <c r="AH97" s="172"/>
      <c r="AI97" s="172"/>
      <c r="AJ97" s="172"/>
      <c r="AK97" s="172"/>
      <c r="AL97" s="172"/>
      <c r="AM97" s="172"/>
      <c r="AN97" s="193">
        <f t="shared" si="0"/>
        <v>0</v>
      </c>
      <c r="AO97" s="172"/>
      <c r="AP97" s="172"/>
      <c r="AQ97" s="33"/>
      <c r="AS97" s="94">
        <v>0</v>
      </c>
      <c r="AT97" s="95" t="s">
        <v>79</v>
      </c>
      <c r="AU97" s="95" t="s">
        <v>35</v>
      </c>
      <c r="AV97" s="96">
        <f>ROUND(IF(AU97="základní",AG97*L31,IF(AU97="snížená",AG97*L32,0)),2)</f>
        <v>0</v>
      </c>
      <c r="BV97" s="16" t="s">
        <v>80</v>
      </c>
      <c r="BY97" s="93">
        <f t="shared" si="1"/>
        <v>0</v>
      </c>
      <c r="BZ97" s="93">
        <f t="shared" si="2"/>
        <v>0</v>
      </c>
      <c r="CA97" s="93">
        <v>0</v>
      </c>
      <c r="CB97" s="93">
        <v>0</v>
      </c>
      <c r="CC97" s="93">
        <v>0</v>
      </c>
      <c r="CD97" s="93">
        <f t="shared" si="3"/>
        <v>0</v>
      </c>
      <c r="CE97" s="93">
        <f t="shared" si="4"/>
        <v>0</v>
      </c>
      <c r="CF97" s="93">
        <f t="shared" si="5"/>
        <v>0</v>
      </c>
      <c r="CG97" s="93">
        <f t="shared" si="6"/>
        <v>0</v>
      </c>
      <c r="CH97" s="93">
        <f t="shared" si="7"/>
        <v>0</v>
      </c>
      <c r="CI97" s="16">
        <f t="shared" si="8"/>
        <v>1</v>
      </c>
      <c r="CJ97" s="16">
        <f>IF(AT97="stavební čast",1,IF(8897="investiční čast",2,3))</f>
        <v>1</v>
      </c>
      <c r="CK97" s="16" t="str">
        <f t="shared" si="9"/>
        <v>x</v>
      </c>
    </row>
    <row r="98" spans="2:89" s="1" customFormat="1" ht="19.899999999999999" customHeight="1" x14ac:dyDescent="0.3">
      <c r="B98" s="32"/>
      <c r="D98" s="89" t="s">
        <v>87</v>
      </c>
      <c r="AG98" s="194">
        <f>ROUND(AG87*AS98,2)</f>
        <v>0</v>
      </c>
      <c r="AH98" s="172"/>
      <c r="AI98" s="172"/>
      <c r="AJ98" s="172"/>
      <c r="AK98" s="172"/>
      <c r="AL98" s="172"/>
      <c r="AM98" s="172"/>
      <c r="AN98" s="193">
        <f t="shared" si="0"/>
        <v>0</v>
      </c>
      <c r="AO98" s="172"/>
      <c r="AP98" s="172"/>
      <c r="AQ98" s="33"/>
      <c r="AS98" s="94">
        <v>0</v>
      </c>
      <c r="AT98" s="95" t="s">
        <v>79</v>
      </c>
      <c r="AU98" s="95" t="s">
        <v>35</v>
      </c>
      <c r="AV98" s="96">
        <f>ROUND(IF(AU98="základní",AG98*L31,IF(AU98="snížená",AG98*L32,0)),2)</f>
        <v>0</v>
      </c>
      <c r="BV98" s="16" t="s">
        <v>80</v>
      </c>
      <c r="BY98" s="93">
        <f t="shared" si="1"/>
        <v>0</v>
      </c>
      <c r="BZ98" s="93">
        <f t="shared" si="2"/>
        <v>0</v>
      </c>
      <c r="CA98" s="93">
        <v>0</v>
      </c>
      <c r="CB98" s="93">
        <v>0</v>
      </c>
      <c r="CC98" s="93">
        <v>0</v>
      </c>
      <c r="CD98" s="93">
        <f t="shared" si="3"/>
        <v>0</v>
      </c>
      <c r="CE98" s="93">
        <f t="shared" si="4"/>
        <v>0</v>
      </c>
      <c r="CF98" s="93">
        <f t="shared" si="5"/>
        <v>0</v>
      </c>
      <c r="CG98" s="93">
        <f t="shared" si="6"/>
        <v>0</v>
      </c>
      <c r="CH98" s="93">
        <f t="shared" si="7"/>
        <v>0</v>
      </c>
      <c r="CI98" s="16">
        <f t="shared" si="8"/>
        <v>1</v>
      </c>
      <c r="CJ98" s="16">
        <f>IF(AT98="stavební čast",1,IF(8898="investiční čast",2,3))</f>
        <v>1</v>
      </c>
      <c r="CK98" s="16" t="str">
        <f t="shared" si="9"/>
        <v>x</v>
      </c>
    </row>
    <row r="99" spans="2:89" s="1" customFormat="1" ht="19.899999999999999" customHeight="1" x14ac:dyDescent="0.3">
      <c r="B99" s="32"/>
      <c r="D99" s="89" t="s">
        <v>88</v>
      </c>
      <c r="AG99" s="194">
        <f>ROUND(AG87*AS99,2)</f>
        <v>0</v>
      </c>
      <c r="AH99" s="172"/>
      <c r="AI99" s="172"/>
      <c r="AJ99" s="172"/>
      <c r="AK99" s="172"/>
      <c r="AL99" s="172"/>
      <c r="AM99" s="172"/>
      <c r="AN99" s="193">
        <f t="shared" si="0"/>
        <v>0</v>
      </c>
      <c r="AO99" s="172"/>
      <c r="AP99" s="172"/>
      <c r="AQ99" s="33"/>
      <c r="AS99" s="94">
        <v>0</v>
      </c>
      <c r="AT99" s="95" t="s">
        <v>79</v>
      </c>
      <c r="AU99" s="95" t="s">
        <v>35</v>
      </c>
      <c r="AV99" s="96">
        <f>ROUND(IF(AU99="základní",AG99*L31,IF(AU99="snížená",AG99*L32,0)),2)</f>
        <v>0</v>
      </c>
      <c r="BV99" s="16" t="s">
        <v>80</v>
      </c>
      <c r="BY99" s="93">
        <f t="shared" si="1"/>
        <v>0</v>
      </c>
      <c r="BZ99" s="93">
        <f t="shared" si="2"/>
        <v>0</v>
      </c>
      <c r="CA99" s="93">
        <v>0</v>
      </c>
      <c r="CB99" s="93">
        <v>0</v>
      </c>
      <c r="CC99" s="93">
        <v>0</v>
      </c>
      <c r="CD99" s="93">
        <f t="shared" si="3"/>
        <v>0</v>
      </c>
      <c r="CE99" s="93">
        <f t="shared" si="4"/>
        <v>0</v>
      </c>
      <c r="CF99" s="93">
        <f t="shared" si="5"/>
        <v>0</v>
      </c>
      <c r="CG99" s="93">
        <f t="shared" si="6"/>
        <v>0</v>
      </c>
      <c r="CH99" s="93">
        <f t="shared" si="7"/>
        <v>0</v>
      </c>
      <c r="CI99" s="16">
        <f t="shared" si="8"/>
        <v>1</v>
      </c>
      <c r="CJ99" s="16">
        <f>IF(AT99="stavební čast",1,IF(8899="investiční čast",2,3))</f>
        <v>1</v>
      </c>
      <c r="CK99" s="16" t="str">
        <f t="shared" si="9"/>
        <v>x</v>
      </c>
    </row>
    <row r="100" spans="2:89" s="1" customFormat="1" ht="19.899999999999999" customHeight="1" x14ac:dyDescent="0.3">
      <c r="B100" s="32"/>
      <c r="D100" s="89" t="s">
        <v>89</v>
      </c>
      <c r="AG100" s="194">
        <f>ROUND(AG87*AS100,2)</f>
        <v>0</v>
      </c>
      <c r="AH100" s="172"/>
      <c r="AI100" s="172"/>
      <c r="AJ100" s="172"/>
      <c r="AK100" s="172"/>
      <c r="AL100" s="172"/>
      <c r="AM100" s="172"/>
      <c r="AN100" s="193">
        <f t="shared" si="0"/>
        <v>0</v>
      </c>
      <c r="AO100" s="172"/>
      <c r="AP100" s="172"/>
      <c r="AQ100" s="33"/>
      <c r="AS100" s="94">
        <v>0</v>
      </c>
      <c r="AT100" s="95" t="s">
        <v>79</v>
      </c>
      <c r="AU100" s="95" t="s">
        <v>35</v>
      </c>
      <c r="AV100" s="96">
        <f>ROUND(IF(AU100="základní",AG100*L31,IF(AU100="snížená",AG100*L32,0)),2)</f>
        <v>0</v>
      </c>
      <c r="BV100" s="16" t="s">
        <v>80</v>
      </c>
      <c r="BY100" s="93">
        <f t="shared" si="1"/>
        <v>0</v>
      </c>
      <c r="BZ100" s="93">
        <f t="shared" si="2"/>
        <v>0</v>
      </c>
      <c r="CA100" s="93">
        <v>0</v>
      </c>
      <c r="CB100" s="93">
        <v>0</v>
      </c>
      <c r="CC100" s="93">
        <v>0</v>
      </c>
      <c r="CD100" s="93">
        <f t="shared" si="3"/>
        <v>0</v>
      </c>
      <c r="CE100" s="93">
        <f t="shared" si="4"/>
        <v>0</v>
      </c>
      <c r="CF100" s="93">
        <f t="shared" si="5"/>
        <v>0</v>
      </c>
      <c r="CG100" s="93">
        <f t="shared" si="6"/>
        <v>0</v>
      </c>
      <c r="CH100" s="93">
        <f t="shared" si="7"/>
        <v>0</v>
      </c>
      <c r="CI100" s="16">
        <f t="shared" si="8"/>
        <v>1</v>
      </c>
      <c r="CJ100" s="16">
        <f>IF(AT100="stavební čast",1,IF(88100="investiční čast",2,3))</f>
        <v>1</v>
      </c>
      <c r="CK100" s="16" t="str">
        <f t="shared" si="9"/>
        <v>x</v>
      </c>
    </row>
    <row r="101" spans="2:89" s="1" customFormat="1" ht="19.899999999999999" customHeight="1" x14ac:dyDescent="0.3">
      <c r="B101" s="32"/>
      <c r="D101" s="204"/>
      <c r="E101" s="172"/>
      <c r="F101" s="172"/>
      <c r="G101" s="172"/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172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G101" s="194"/>
      <c r="AH101" s="172"/>
      <c r="AI101" s="172"/>
      <c r="AJ101" s="172"/>
      <c r="AK101" s="172"/>
      <c r="AL101" s="172"/>
      <c r="AM101" s="172"/>
      <c r="AN101" s="193"/>
      <c r="AO101" s="172"/>
      <c r="AP101" s="172"/>
      <c r="AQ101" s="33"/>
      <c r="AS101" s="94">
        <v>0</v>
      </c>
      <c r="AT101" s="95" t="s">
        <v>79</v>
      </c>
      <c r="AU101" s="95" t="s">
        <v>35</v>
      </c>
      <c r="AV101" s="96">
        <f>ROUND(IF(AU101="nulová",0,IF(OR(AU101="základní",AU101="zákl. přenesená"),AG101*L31,AG101*L32)),2)</f>
        <v>0</v>
      </c>
      <c r="BV101" s="16" t="s">
        <v>90</v>
      </c>
      <c r="BY101" s="93">
        <f t="shared" si="1"/>
        <v>0</v>
      </c>
      <c r="BZ101" s="93">
        <f t="shared" si="2"/>
        <v>0</v>
      </c>
      <c r="CA101" s="93">
        <f>IF(AU101="zákl. přenesená",AV101,0)</f>
        <v>0</v>
      </c>
      <c r="CB101" s="93">
        <f>IF(AU101="sníž. přenesená",AV101,0)</f>
        <v>0</v>
      </c>
      <c r="CC101" s="93">
        <f>IF(AU101="nulová",AV101,0)</f>
        <v>0</v>
      </c>
      <c r="CD101" s="93">
        <f t="shared" si="3"/>
        <v>0</v>
      </c>
      <c r="CE101" s="93">
        <f t="shared" si="4"/>
        <v>0</v>
      </c>
      <c r="CF101" s="93">
        <f t="shared" si="5"/>
        <v>0</v>
      </c>
      <c r="CG101" s="93">
        <f t="shared" si="6"/>
        <v>0</v>
      </c>
      <c r="CH101" s="93">
        <f t="shared" si="7"/>
        <v>0</v>
      </c>
      <c r="CI101" s="16">
        <f t="shared" si="8"/>
        <v>1</v>
      </c>
      <c r="CJ101" s="16">
        <f>IF(AT101="stavební čast",1,IF(88101="investiční čast",2,3))</f>
        <v>1</v>
      </c>
      <c r="CK101" s="16" t="str">
        <f t="shared" si="9"/>
        <v>x</v>
      </c>
    </row>
    <row r="102" spans="2:89" s="1" customFormat="1" ht="19.899999999999999" customHeight="1" x14ac:dyDescent="0.3">
      <c r="B102" s="32"/>
      <c r="D102" s="204"/>
      <c r="E102" s="172"/>
      <c r="F102" s="172"/>
      <c r="G102" s="172"/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172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G102" s="194"/>
      <c r="AH102" s="172"/>
      <c r="AI102" s="172"/>
      <c r="AJ102" s="172"/>
      <c r="AK102" s="172"/>
      <c r="AL102" s="172"/>
      <c r="AM102" s="172"/>
      <c r="AN102" s="193"/>
      <c r="AO102" s="172"/>
      <c r="AP102" s="172"/>
      <c r="AQ102" s="33"/>
      <c r="AS102" s="94">
        <v>0</v>
      </c>
      <c r="AT102" s="95" t="s">
        <v>79</v>
      </c>
      <c r="AU102" s="95" t="s">
        <v>35</v>
      </c>
      <c r="AV102" s="96">
        <f>ROUND(IF(AU102="nulová",0,IF(OR(AU102="základní",AU102="zákl. přenesená"),AG102*L31,AG102*L32)),2)</f>
        <v>0</v>
      </c>
      <c r="BV102" s="16" t="s">
        <v>90</v>
      </c>
      <c r="BY102" s="93">
        <f t="shared" si="1"/>
        <v>0</v>
      </c>
      <c r="BZ102" s="93">
        <f t="shared" si="2"/>
        <v>0</v>
      </c>
      <c r="CA102" s="93">
        <f>IF(AU102="zákl. přenesená",AV102,0)</f>
        <v>0</v>
      </c>
      <c r="CB102" s="93">
        <f>IF(AU102="sníž. přenesená",AV102,0)</f>
        <v>0</v>
      </c>
      <c r="CC102" s="93">
        <f>IF(AU102="nulová",AV102,0)</f>
        <v>0</v>
      </c>
      <c r="CD102" s="93">
        <f t="shared" si="3"/>
        <v>0</v>
      </c>
      <c r="CE102" s="93">
        <f t="shared" si="4"/>
        <v>0</v>
      </c>
      <c r="CF102" s="93">
        <f t="shared" si="5"/>
        <v>0</v>
      </c>
      <c r="CG102" s="93">
        <f t="shared" si="6"/>
        <v>0</v>
      </c>
      <c r="CH102" s="93">
        <f t="shared" si="7"/>
        <v>0</v>
      </c>
      <c r="CI102" s="16">
        <f t="shared" si="8"/>
        <v>1</v>
      </c>
      <c r="CJ102" s="16">
        <f>IF(AT102="stavební čast",1,IF(88102="investiční čast",2,3))</f>
        <v>1</v>
      </c>
      <c r="CK102" s="16" t="str">
        <f t="shared" si="9"/>
        <v>x</v>
      </c>
    </row>
    <row r="103" spans="2:89" s="1" customFormat="1" ht="19.899999999999999" customHeight="1" x14ac:dyDescent="0.3">
      <c r="B103" s="32"/>
      <c r="D103" s="204"/>
      <c r="E103" s="172"/>
      <c r="F103" s="172"/>
      <c r="G103" s="172"/>
      <c r="H103" s="172"/>
      <c r="I103" s="172"/>
      <c r="J103" s="172"/>
      <c r="K103" s="172"/>
      <c r="L103" s="172"/>
      <c r="M103" s="172"/>
      <c r="N103" s="172"/>
      <c r="O103" s="172"/>
      <c r="P103" s="172"/>
      <c r="Q103" s="172"/>
      <c r="R103" s="172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G103" s="194"/>
      <c r="AH103" s="172"/>
      <c r="AI103" s="172"/>
      <c r="AJ103" s="172"/>
      <c r="AK103" s="172"/>
      <c r="AL103" s="172"/>
      <c r="AM103" s="172"/>
      <c r="AN103" s="193"/>
      <c r="AO103" s="172"/>
      <c r="AP103" s="172"/>
      <c r="AQ103" s="33"/>
      <c r="AS103" s="97">
        <v>0</v>
      </c>
      <c r="AT103" s="98" t="s">
        <v>79</v>
      </c>
      <c r="AU103" s="98" t="s">
        <v>35</v>
      </c>
      <c r="AV103" s="99">
        <f>ROUND(IF(AU103="nulová",0,IF(OR(AU103="základní",AU103="zákl. přenesená"),AG103*L31,AG103*L32)),2)</f>
        <v>0</v>
      </c>
      <c r="BV103" s="16" t="s">
        <v>90</v>
      </c>
      <c r="BY103" s="93">
        <f t="shared" si="1"/>
        <v>0</v>
      </c>
      <c r="BZ103" s="93">
        <f t="shared" si="2"/>
        <v>0</v>
      </c>
      <c r="CA103" s="93">
        <f>IF(AU103="zákl. přenesená",AV103,0)</f>
        <v>0</v>
      </c>
      <c r="CB103" s="93">
        <f>IF(AU103="sníž. přenesená",AV103,0)</f>
        <v>0</v>
      </c>
      <c r="CC103" s="93">
        <f>IF(AU103="nulová",AV103,0)</f>
        <v>0</v>
      </c>
      <c r="CD103" s="93">
        <f t="shared" si="3"/>
        <v>0</v>
      </c>
      <c r="CE103" s="93">
        <f t="shared" si="4"/>
        <v>0</v>
      </c>
      <c r="CF103" s="93">
        <f t="shared" si="5"/>
        <v>0</v>
      </c>
      <c r="CG103" s="93">
        <f t="shared" si="6"/>
        <v>0</v>
      </c>
      <c r="CH103" s="93">
        <f t="shared" si="7"/>
        <v>0</v>
      </c>
      <c r="CI103" s="16">
        <f t="shared" si="8"/>
        <v>1</v>
      </c>
      <c r="CJ103" s="16">
        <f>IF(AT103="stavební čast",1,IF(88103="investiční čast",2,3))</f>
        <v>1</v>
      </c>
      <c r="CK103" s="16" t="str">
        <f t="shared" si="9"/>
        <v>x</v>
      </c>
    </row>
    <row r="104" spans="2:89" s="1" customFormat="1" ht="10.9" customHeight="1" x14ac:dyDescent="0.3">
      <c r="B104" s="32"/>
      <c r="AQ104" s="33"/>
    </row>
    <row r="105" spans="2:89" s="1" customFormat="1" ht="30" customHeight="1" x14ac:dyDescent="0.3">
      <c r="B105" s="32"/>
      <c r="C105" s="100" t="s">
        <v>91</v>
      </c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205">
        <f>ROUND(AG87+AG90,2)</f>
        <v>0</v>
      </c>
      <c r="AH105" s="205"/>
      <c r="AI105" s="205"/>
      <c r="AJ105" s="205"/>
      <c r="AK105" s="205"/>
      <c r="AL105" s="205"/>
      <c r="AM105" s="205"/>
      <c r="AN105" s="205">
        <f>AN87+AN90</f>
        <v>0</v>
      </c>
      <c r="AO105" s="205"/>
      <c r="AP105" s="205"/>
      <c r="AQ105" s="33"/>
    </row>
    <row r="106" spans="2:89" s="1" customFormat="1" ht="6.95" customHeight="1" x14ac:dyDescent="0.3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6"/>
    </row>
  </sheetData>
  <mergeCells count="76">
    <mergeCell ref="AG105:AM105"/>
    <mergeCell ref="AN105:AP105"/>
    <mergeCell ref="AR2:BE2"/>
    <mergeCell ref="AG100:AM100"/>
    <mergeCell ref="AN100:AP100"/>
    <mergeCell ref="AG94:AM94"/>
    <mergeCell ref="AN94:AP94"/>
    <mergeCell ref="AG95:AM95"/>
    <mergeCell ref="AN95:AP95"/>
    <mergeCell ref="AG96:AM96"/>
    <mergeCell ref="AN96:AP96"/>
    <mergeCell ref="AG91:AM91"/>
    <mergeCell ref="AN91:AP91"/>
    <mergeCell ref="AG92:AM92"/>
    <mergeCell ref="D102:AB102"/>
    <mergeCell ref="AG102:AM102"/>
    <mergeCell ref="AN102:AP102"/>
    <mergeCell ref="D103:AB103"/>
    <mergeCell ref="AG103:AM103"/>
    <mergeCell ref="AN103:AP103"/>
    <mergeCell ref="D101:AB101"/>
    <mergeCell ref="AG101:AM101"/>
    <mergeCell ref="AN101:AP101"/>
    <mergeCell ref="AG97:AM97"/>
    <mergeCell ref="AN97:AP97"/>
    <mergeCell ref="AG98:AM98"/>
    <mergeCell ref="AN98:AP98"/>
    <mergeCell ref="AG99:AM99"/>
    <mergeCell ref="AN99:AP99"/>
    <mergeCell ref="AN92:AP92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ageMargins left="0.19685039370078741" right="0.19685039370078741" top="0.51181102362204722" bottom="0.27559055118110237" header="0" footer="0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208"/>
  <sheetViews>
    <sheetView showGridLines="0" tabSelected="1" workbookViewId="0">
      <pane ySplit="1" topLeftCell="A122" activePane="bottomLeft" state="frozen"/>
      <selection pane="bottomLeft" activeCell="K124" sqref="K124:M124"/>
    </sheetView>
  </sheetViews>
  <sheetFormatPr defaultRowHeight="13.5" x14ac:dyDescent="0.3"/>
  <cols>
    <col min="1" max="1" width="0.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/>
      <c r="E1" s="13"/>
      <c r="F1" s="13"/>
      <c r="G1" s="13"/>
      <c r="H1" s="250"/>
      <c r="I1" s="250"/>
      <c r="J1" s="250"/>
      <c r="K1" s="250"/>
      <c r="L1" s="13"/>
      <c r="M1" s="13"/>
      <c r="N1" s="13"/>
      <c r="O1" s="14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6" customHeight="1" x14ac:dyDescent="0.3">
      <c r="C2" s="168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206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6" t="s">
        <v>72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92</v>
      </c>
    </row>
    <row r="4" spans="1:66" ht="36.950000000000003" customHeight="1" x14ac:dyDescent="0.3">
      <c r="B4" s="20"/>
      <c r="C4" s="170" t="s">
        <v>93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21"/>
      <c r="T4" s="22" t="s">
        <v>5</v>
      </c>
      <c r="AT4" s="16" t="s">
        <v>0</v>
      </c>
    </row>
    <row r="5" spans="1:66" ht="6.95" customHeight="1" x14ac:dyDescent="0.3">
      <c r="B5" s="20"/>
      <c r="R5" s="21"/>
    </row>
    <row r="6" spans="1:66" s="1" customFormat="1" ht="32.85" customHeight="1" x14ac:dyDescent="0.3">
      <c r="B6" s="32"/>
      <c r="D6" s="26" t="s">
        <v>9</v>
      </c>
      <c r="F6" s="175" t="s">
        <v>10</v>
      </c>
      <c r="G6" s="172"/>
      <c r="H6" s="172"/>
      <c r="I6" s="172"/>
      <c r="J6" s="172"/>
      <c r="K6" s="172"/>
      <c r="L6" s="172"/>
      <c r="M6" s="172"/>
      <c r="N6" s="172"/>
      <c r="O6" s="172"/>
      <c r="P6" s="172"/>
      <c r="R6" s="33"/>
    </row>
    <row r="7" spans="1:66" s="1" customFormat="1" ht="14.45" customHeight="1" x14ac:dyDescent="0.3">
      <c r="B7" s="32"/>
      <c r="D7" s="27" t="s">
        <v>12</v>
      </c>
      <c r="F7" s="25" t="s">
        <v>13</v>
      </c>
      <c r="M7" s="27" t="s">
        <v>14</v>
      </c>
      <c r="O7" s="25" t="s">
        <v>13</v>
      </c>
      <c r="R7" s="33"/>
    </row>
    <row r="8" spans="1:66" s="1" customFormat="1" ht="14.45" customHeight="1" x14ac:dyDescent="0.3">
      <c r="B8" s="32"/>
      <c r="D8" s="27" t="s">
        <v>16</v>
      </c>
      <c r="F8" s="25" t="s">
        <v>17</v>
      </c>
      <c r="M8" s="27" t="s">
        <v>18</v>
      </c>
      <c r="O8" s="216" t="str">
        <f>'Rekapitulace stavby'!AN8</f>
        <v>16.11.2018</v>
      </c>
      <c r="P8" s="172"/>
      <c r="R8" s="33"/>
    </row>
    <row r="9" spans="1:66" s="1" customFormat="1" ht="10.9" customHeight="1" x14ac:dyDescent="0.3">
      <c r="B9" s="32"/>
      <c r="R9" s="33"/>
    </row>
    <row r="10" spans="1:66" s="1" customFormat="1" ht="14.45" customHeight="1" x14ac:dyDescent="0.3">
      <c r="B10" s="32"/>
      <c r="D10" s="27" t="s">
        <v>22</v>
      </c>
      <c r="M10" s="27" t="s">
        <v>23</v>
      </c>
      <c r="O10" s="174" t="str">
        <f>IF('Rekapitulace stavby'!AN10="","",'Rekapitulace stavby'!AN10)</f>
        <v/>
      </c>
      <c r="P10" s="172"/>
      <c r="R10" s="33"/>
    </row>
    <row r="11" spans="1:66" s="1" customFormat="1" ht="18" customHeight="1" x14ac:dyDescent="0.3">
      <c r="B11" s="32"/>
      <c r="E11" s="25" t="str">
        <f>IF('Rekapitulace stavby'!E11="","",'Rekapitulace stavby'!E11)</f>
        <v xml:space="preserve"> </v>
      </c>
      <c r="M11" s="27" t="s">
        <v>25</v>
      </c>
      <c r="O11" s="174" t="str">
        <f>IF('Rekapitulace stavby'!AN11="","",'Rekapitulace stavby'!AN11)</f>
        <v/>
      </c>
      <c r="P11" s="172"/>
      <c r="R11" s="33"/>
    </row>
    <row r="12" spans="1:66" s="1" customFormat="1" ht="6.95" customHeight="1" x14ac:dyDescent="0.3">
      <c r="B12" s="32"/>
      <c r="R12" s="33"/>
    </row>
    <row r="13" spans="1:66" s="1" customFormat="1" ht="14.45" customHeight="1" x14ac:dyDescent="0.3">
      <c r="B13" s="32"/>
      <c r="D13" s="27" t="s">
        <v>26</v>
      </c>
      <c r="M13" s="27" t="s">
        <v>23</v>
      </c>
      <c r="O13" s="217" t="str">
        <f>IF('Rekapitulace stavby'!AN13="","",'Rekapitulace stavby'!AN13)</f>
        <v>Vyplň údaj</v>
      </c>
      <c r="P13" s="172"/>
      <c r="R13" s="33"/>
    </row>
    <row r="14" spans="1:66" s="1" customFormat="1" ht="18" customHeight="1" x14ac:dyDescent="0.3">
      <c r="B14" s="32"/>
      <c r="E14" s="217" t="str">
        <f>IF('Rekapitulace stavby'!E14="","",'Rekapitulace stavby'!E14)</f>
        <v>Vyplň údaj</v>
      </c>
      <c r="F14" s="172"/>
      <c r="G14" s="172"/>
      <c r="H14" s="172"/>
      <c r="I14" s="172"/>
      <c r="J14" s="172"/>
      <c r="K14" s="172"/>
      <c r="L14" s="172"/>
      <c r="M14" s="27" t="s">
        <v>25</v>
      </c>
      <c r="O14" s="217" t="str">
        <f>IF('Rekapitulace stavby'!AN14="","",'Rekapitulace stavby'!AN14)</f>
        <v>Vyplň údaj</v>
      </c>
      <c r="P14" s="172"/>
      <c r="R14" s="33"/>
    </row>
    <row r="15" spans="1:66" s="1" customFormat="1" ht="6.95" customHeight="1" x14ac:dyDescent="0.3">
      <c r="B15" s="32"/>
      <c r="R15" s="33"/>
    </row>
    <row r="16" spans="1:66" s="1" customFormat="1" ht="14.45" customHeight="1" x14ac:dyDescent="0.3">
      <c r="B16" s="32"/>
      <c r="D16" s="27" t="s">
        <v>28</v>
      </c>
      <c r="M16" s="27" t="s">
        <v>23</v>
      </c>
      <c r="O16" s="174" t="str">
        <f>IF('Rekapitulace stavby'!AN16="","",'Rekapitulace stavby'!AN16)</f>
        <v/>
      </c>
      <c r="P16" s="172"/>
      <c r="R16" s="33"/>
    </row>
    <row r="17" spans="2:18" s="1" customFormat="1" ht="18" customHeight="1" x14ac:dyDescent="0.3">
      <c r="B17" s="32"/>
      <c r="E17" s="25" t="str">
        <f>IF('Rekapitulace stavby'!E17="","",'Rekapitulace stavby'!E17)</f>
        <v xml:space="preserve"> </v>
      </c>
      <c r="M17" s="27" t="s">
        <v>25</v>
      </c>
      <c r="O17" s="174" t="str">
        <f>IF('Rekapitulace stavby'!AN17="","",'Rekapitulace stavby'!AN17)</f>
        <v/>
      </c>
      <c r="P17" s="172"/>
      <c r="R17" s="33"/>
    </row>
    <row r="18" spans="2:18" s="1" customFormat="1" ht="6.95" customHeight="1" x14ac:dyDescent="0.3">
      <c r="B18" s="32"/>
      <c r="R18" s="33"/>
    </row>
    <row r="19" spans="2:18" s="1" customFormat="1" ht="14.45" customHeight="1" x14ac:dyDescent="0.3">
      <c r="B19" s="32"/>
      <c r="D19" s="27" t="s">
        <v>29</v>
      </c>
      <c r="M19" s="27" t="s">
        <v>23</v>
      </c>
      <c r="O19" s="174" t="str">
        <f>IF('Rekapitulace stavby'!AN19="","",'Rekapitulace stavby'!AN19)</f>
        <v/>
      </c>
      <c r="P19" s="172"/>
      <c r="R19" s="33"/>
    </row>
    <row r="20" spans="2:18" s="1" customFormat="1" ht="18" customHeight="1" x14ac:dyDescent="0.3">
      <c r="B20" s="32"/>
      <c r="E20" s="25" t="str">
        <f>IF('Rekapitulace stavby'!E20="","",'Rekapitulace stavby'!E20)</f>
        <v xml:space="preserve"> </v>
      </c>
      <c r="M20" s="27" t="s">
        <v>25</v>
      </c>
      <c r="O20" s="174" t="str">
        <f>IF('Rekapitulace stavby'!AN20="","",'Rekapitulace stavby'!AN20)</f>
        <v/>
      </c>
      <c r="P20" s="172"/>
      <c r="R20" s="33"/>
    </row>
    <row r="21" spans="2:18" s="1" customFormat="1" ht="6.95" customHeight="1" x14ac:dyDescent="0.3">
      <c r="B21" s="32"/>
      <c r="R21" s="33"/>
    </row>
    <row r="22" spans="2:18" s="1" customFormat="1" ht="14.45" customHeight="1" x14ac:dyDescent="0.3">
      <c r="B22" s="32"/>
      <c r="D22" s="27" t="s">
        <v>30</v>
      </c>
      <c r="R22" s="33"/>
    </row>
    <row r="23" spans="2:18" s="1" customFormat="1" ht="22.5" customHeight="1" x14ac:dyDescent="0.3">
      <c r="B23" s="32"/>
      <c r="E23" s="177" t="s">
        <v>13</v>
      </c>
      <c r="F23" s="172"/>
      <c r="G23" s="172"/>
      <c r="H23" s="172"/>
      <c r="I23" s="172"/>
      <c r="J23" s="172"/>
      <c r="K23" s="172"/>
      <c r="L23" s="172"/>
      <c r="R23" s="33"/>
    </row>
    <row r="24" spans="2:18" s="1" customFormat="1" ht="6.95" customHeight="1" x14ac:dyDescent="0.3">
      <c r="B24" s="32"/>
      <c r="R24" s="33"/>
    </row>
    <row r="25" spans="2:18" s="1" customFormat="1" ht="6.95" customHeight="1" x14ac:dyDescent="0.3">
      <c r="B25" s="32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R25" s="33"/>
    </row>
    <row r="26" spans="2:18" s="1" customFormat="1" ht="14.45" customHeight="1" x14ac:dyDescent="0.3">
      <c r="B26" s="32"/>
      <c r="D26" s="102" t="s">
        <v>94</v>
      </c>
      <c r="M26" s="178">
        <f>N87</f>
        <v>0</v>
      </c>
      <c r="N26" s="172"/>
      <c r="O26" s="172"/>
      <c r="P26" s="172"/>
      <c r="R26" s="33"/>
    </row>
    <row r="27" spans="2:18" s="1" customFormat="1" ht="14.45" customHeight="1" x14ac:dyDescent="0.3">
      <c r="B27" s="32"/>
      <c r="D27" s="31" t="s">
        <v>85</v>
      </c>
      <c r="M27" s="178">
        <f>N97</f>
        <v>0</v>
      </c>
      <c r="N27" s="172"/>
      <c r="O27" s="172"/>
      <c r="P27" s="172"/>
      <c r="R27" s="33"/>
    </row>
    <row r="28" spans="2:18" s="1" customFormat="1" ht="6.95" customHeight="1" x14ac:dyDescent="0.3">
      <c r="B28" s="32"/>
      <c r="R28" s="33"/>
    </row>
    <row r="29" spans="2:18" s="1" customFormat="1" ht="25.35" customHeight="1" x14ac:dyDescent="0.3">
      <c r="B29" s="32"/>
      <c r="D29" s="103" t="s">
        <v>33</v>
      </c>
      <c r="M29" s="218">
        <f>ROUND(M26+M27,2)</f>
        <v>0</v>
      </c>
      <c r="N29" s="172"/>
      <c r="O29" s="172"/>
      <c r="P29" s="172"/>
      <c r="R29" s="33"/>
    </row>
    <row r="30" spans="2:18" s="1" customFormat="1" ht="6.95" customHeight="1" x14ac:dyDescent="0.3">
      <c r="B30" s="32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R30" s="33"/>
    </row>
    <row r="31" spans="2:18" s="1" customFormat="1" ht="14.45" customHeight="1" x14ac:dyDescent="0.3">
      <c r="B31" s="32"/>
      <c r="D31" s="37" t="s">
        <v>34</v>
      </c>
      <c r="E31" s="37" t="s">
        <v>35</v>
      </c>
      <c r="F31" s="38">
        <v>0.21</v>
      </c>
      <c r="G31" s="104" t="s">
        <v>36</v>
      </c>
      <c r="H31" s="219">
        <f>ROUND((((SUM(BE97:BE104)+SUM(BE121:BE205))+SUM(BE207:BE207))),2)</f>
        <v>0</v>
      </c>
      <c r="I31" s="172"/>
      <c r="J31" s="172"/>
      <c r="M31" s="219">
        <f>ROUND(((ROUND((SUM(BE97:BE104)+SUM(BE121:BE205)), 2)*F31)+SUM(BE207:BE207)*F31),2)</f>
        <v>0</v>
      </c>
      <c r="N31" s="172"/>
      <c r="O31" s="172"/>
      <c r="P31" s="172"/>
      <c r="R31" s="33"/>
    </row>
    <row r="32" spans="2:18" s="1" customFormat="1" ht="14.45" customHeight="1" x14ac:dyDescent="0.3">
      <c r="B32" s="32"/>
      <c r="E32" s="37" t="s">
        <v>37</v>
      </c>
      <c r="F32" s="38">
        <v>0.15</v>
      </c>
      <c r="G32" s="104" t="s">
        <v>36</v>
      </c>
      <c r="H32" s="219">
        <f>ROUND((((SUM(BF97:BF104)+SUM(BF121:BF205))+SUM(BF207:BF207))),2)</f>
        <v>0</v>
      </c>
      <c r="I32" s="172"/>
      <c r="J32" s="172"/>
      <c r="M32" s="219">
        <f>ROUND(((ROUND((SUM(BF97:BF104)+SUM(BF121:BF205)), 2)*F32)+SUM(BF207:BF207)*F32),2)</f>
        <v>0</v>
      </c>
      <c r="N32" s="172"/>
      <c r="O32" s="172"/>
      <c r="P32" s="172"/>
      <c r="R32" s="33"/>
    </row>
    <row r="33" spans="2:18" s="1" customFormat="1" ht="14.45" hidden="1" customHeight="1" x14ac:dyDescent="0.3">
      <c r="B33" s="32"/>
      <c r="E33" s="37" t="s">
        <v>38</v>
      </c>
      <c r="F33" s="38">
        <v>0.21</v>
      </c>
      <c r="G33" s="104" t="s">
        <v>36</v>
      </c>
      <c r="H33" s="219">
        <f>ROUND((((SUM(BG97:BG104)+SUM(BG121:BG205))+SUM(BG207:BG207))),2)</f>
        <v>0</v>
      </c>
      <c r="I33" s="172"/>
      <c r="J33" s="172"/>
      <c r="M33" s="219">
        <v>0</v>
      </c>
      <c r="N33" s="172"/>
      <c r="O33" s="172"/>
      <c r="P33" s="172"/>
      <c r="R33" s="33"/>
    </row>
    <row r="34" spans="2:18" s="1" customFormat="1" ht="14.45" hidden="1" customHeight="1" x14ac:dyDescent="0.3">
      <c r="B34" s="32"/>
      <c r="E34" s="37" t="s">
        <v>39</v>
      </c>
      <c r="F34" s="38">
        <v>0.15</v>
      </c>
      <c r="G34" s="104" t="s">
        <v>36</v>
      </c>
      <c r="H34" s="219">
        <f>ROUND((((SUM(BH97:BH104)+SUM(BH121:BH205))+SUM(BH207:BH207))),2)</f>
        <v>0</v>
      </c>
      <c r="I34" s="172"/>
      <c r="J34" s="172"/>
      <c r="M34" s="219">
        <v>0</v>
      </c>
      <c r="N34" s="172"/>
      <c r="O34" s="172"/>
      <c r="P34" s="172"/>
      <c r="R34" s="33"/>
    </row>
    <row r="35" spans="2:18" s="1" customFormat="1" ht="14.45" hidden="1" customHeight="1" x14ac:dyDescent="0.3">
      <c r="B35" s="32"/>
      <c r="E35" s="37" t="s">
        <v>40</v>
      </c>
      <c r="F35" s="38">
        <v>0</v>
      </c>
      <c r="G35" s="104" t="s">
        <v>36</v>
      </c>
      <c r="H35" s="219">
        <f>ROUND((((SUM(BI97:BI104)+SUM(BI121:BI205))+SUM(BI207:BI207))),2)</f>
        <v>0</v>
      </c>
      <c r="I35" s="172"/>
      <c r="J35" s="172"/>
      <c r="M35" s="219">
        <v>0</v>
      </c>
      <c r="N35" s="172"/>
      <c r="O35" s="172"/>
      <c r="P35" s="172"/>
      <c r="R35" s="33"/>
    </row>
    <row r="36" spans="2:18" s="1" customFormat="1" ht="6.95" customHeight="1" x14ac:dyDescent="0.3">
      <c r="B36" s="32"/>
      <c r="R36" s="33"/>
    </row>
    <row r="37" spans="2:18" s="1" customFormat="1" ht="25.35" customHeight="1" x14ac:dyDescent="0.3">
      <c r="B37" s="32"/>
      <c r="C37" s="101"/>
      <c r="D37" s="105" t="s">
        <v>41</v>
      </c>
      <c r="E37" s="69"/>
      <c r="F37" s="69"/>
      <c r="G37" s="106" t="s">
        <v>42</v>
      </c>
      <c r="H37" s="107" t="s">
        <v>43</v>
      </c>
      <c r="I37" s="69"/>
      <c r="J37" s="69"/>
      <c r="K37" s="69"/>
      <c r="L37" s="220">
        <f>SUM(M29:M35)</f>
        <v>0</v>
      </c>
      <c r="M37" s="196"/>
      <c r="N37" s="196"/>
      <c r="O37" s="196"/>
      <c r="P37" s="198"/>
      <c r="Q37" s="101"/>
      <c r="R37" s="33"/>
    </row>
    <row r="38" spans="2:18" s="1" customFormat="1" ht="14.45" customHeight="1" x14ac:dyDescent="0.3">
      <c r="B38" s="32"/>
      <c r="R38" s="33"/>
    </row>
    <row r="39" spans="2:18" s="1" customFormat="1" ht="14.45" customHeight="1" x14ac:dyDescent="0.3">
      <c r="B39" s="32"/>
      <c r="R39" s="33"/>
    </row>
    <row r="40" spans="2:18" x14ac:dyDescent="0.3">
      <c r="B40" s="20"/>
      <c r="R40" s="21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32"/>
      <c r="D50" s="45" t="s">
        <v>44</v>
      </c>
      <c r="E50" s="46"/>
      <c r="F50" s="46"/>
      <c r="G50" s="46"/>
      <c r="H50" s="47"/>
      <c r="J50" s="45" t="s">
        <v>45</v>
      </c>
      <c r="K50" s="46"/>
      <c r="L50" s="46"/>
      <c r="M50" s="46"/>
      <c r="N50" s="46"/>
      <c r="O50" s="46"/>
      <c r="P50" s="47"/>
      <c r="R50" s="33"/>
    </row>
    <row r="51" spans="2:18" x14ac:dyDescent="0.3">
      <c r="B51" s="20"/>
      <c r="D51" s="48"/>
      <c r="H51" s="49"/>
      <c r="J51" s="48"/>
      <c r="P51" s="49"/>
      <c r="R51" s="21"/>
    </row>
    <row r="52" spans="2:18" x14ac:dyDescent="0.3">
      <c r="B52" s="20"/>
      <c r="D52" s="48"/>
      <c r="H52" s="49"/>
      <c r="J52" s="48"/>
      <c r="P52" s="49"/>
      <c r="R52" s="21"/>
    </row>
    <row r="53" spans="2:18" x14ac:dyDescent="0.3">
      <c r="B53" s="20"/>
      <c r="D53" s="48"/>
      <c r="H53" s="49"/>
      <c r="J53" s="48"/>
      <c r="P53" s="49"/>
      <c r="R53" s="21"/>
    </row>
    <row r="54" spans="2:18" x14ac:dyDescent="0.3">
      <c r="B54" s="20"/>
      <c r="D54" s="48"/>
      <c r="H54" s="49"/>
      <c r="J54" s="48"/>
      <c r="P54" s="49"/>
      <c r="R54" s="21"/>
    </row>
    <row r="55" spans="2:18" x14ac:dyDescent="0.3">
      <c r="B55" s="20"/>
      <c r="D55" s="48"/>
      <c r="H55" s="49"/>
      <c r="J55" s="48"/>
      <c r="P55" s="49"/>
      <c r="R55" s="21"/>
    </row>
    <row r="56" spans="2:18" x14ac:dyDescent="0.3">
      <c r="B56" s="20"/>
      <c r="D56" s="48"/>
      <c r="H56" s="49"/>
      <c r="J56" s="48"/>
      <c r="P56" s="49"/>
      <c r="R56" s="21"/>
    </row>
    <row r="57" spans="2:18" x14ac:dyDescent="0.3">
      <c r="B57" s="20"/>
      <c r="D57" s="48"/>
      <c r="H57" s="49"/>
      <c r="J57" s="48"/>
      <c r="P57" s="49"/>
      <c r="R57" s="21"/>
    </row>
    <row r="58" spans="2:18" x14ac:dyDescent="0.3">
      <c r="B58" s="20"/>
      <c r="D58" s="48"/>
      <c r="H58" s="49"/>
      <c r="J58" s="48"/>
      <c r="P58" s="49"/>
      <c r="R58" s="21"/>
    </row>
    <row r="59" spans="2:18" s="1" customFormat="1" ht="15" x14ac:dyDescent="0.3">
      <c r="B59" s="32"/>
      <c r="D59" s="50" t="s">
        <v>46</v>
      </c>
      <c r="E59" s="51"/>
      <c r="F59" s="51"/>
      <c r="G59" s="52" t="s">
        <v>47</v>
      </c>
      <c r="H59" s="53"/>
      <c r="J59" s="50" t="s">
        <v>46</v>
      </c>
      <c r="K59" s="51"/>
      <c r="L59" s="51"/>
      <c r="M59" s="51"/>
      <c r="N59" s="52" t="s">
        <v>47</v>
      </c>
      <c r="O59" s="51"/>
      <c r="P59" s="53"/>
      <c r="R59" s="33"/>
    </row>
    <row r="60" spans="2:18" x14ac:dyDescent="0.3">
      <c r="B60" s="20"/>
      <c r="R60" s="21"/>
    </row>
    <row r="61" spans="2:18" s="1" customFormat="1" ht="15" x14ac:dyDescent="0.3">
      <c r="B61" s="32"/>
      <c r="D61" s="45" t="s">
        <v>48</v>
      </c>
      <c r="E61" s="46"/>
      <c r="F61" s="46"/>
      <c r="G61" s="46"/>
      <c r="H61" s="47"/>
      <c r="J61" s="45" t="s">
        <v>49</v>
      </c>
      <c r="K61" s="46"/>
      <c r="L61" s="46"/>
      <c r="M61" s="46"/>
      <c r="N61" s="46"/>
      <c r="O61" s="46"/>
      <c r="P61" s="47"/>
      <c r="R61" s="33"/>
    </row>
    <row r="62" spans="2:18" x14ac:dyDescent="0.3">
      <c r="B62" s="20"/>
      <c r="D62" s="48"/>
      <c r="H62" s="49"/>
      <c r="J62" s="48"/>
      <c r="P62" s="49"/>
      <c r="R62" s="21"/>
    </row>
    <row r="63" spans="2:18" x14ac:dyDescent="0.3">
      <c r="B63" s="20"/>
      <c r="D63" s="48"/>
      <c r="H63" s="49"/>
      <c r="J63" s="48"/>
      <c r="P63" s="49"/>
      <c r="R63" s="21"/>
    </row>
    <row r="64" spans="2:18" x14ac:dyDescent="0.3">
      <c r="B64" s="20"/>
      <c r="D64" s="48"/>
      <c r="H64" s="49"/>
      <c r="J64" s="48"/>
      <c r="P64" s="49"/>
      <c r="R64" s="21"/>
    </row>
    <row r="65" spans="2:18" x14ac:dyDescent="0.3">
      <c r="B65" s="20"/>
      <c r="D65" s="48"/>
      <c r="H65" s="49"/>
      <c r="J65" s="48"/>
      <c r="P65" s="49"/>
      <c r="R65" s="21"/>
    </row>
    <row r="66" spans="2:18" x14ac:dyDescent="0.3">
      <c r="B66" s="20"/>
      <c r="D66" s="48"/>
      <c r="H66" s="49"/>
      <c r="J66" s="48"/>
      <c r="P66" s="49"/>
      <c r="R66" s="21"/>
    </row>
    <row r="67" spans="2:18" x14ac:dyDescent="0.3">
      <c r="B67" s="20"/>
      <c r="D67" s="48"/>
      <c r="H67" s="49"/>
      <c r="J67" s="48"/>
      <c r="P67" s="49"/>
      <c r="R67" s="21"/>
    </row>
    <row r="68" spans="2:18" x14ac:dyDescent="0.3">
      <c r="B68" s="20"/>
      <c r="D68" s="48"/>
      <c r="H68" s="49"/>
      <c r="J68" s="48"/>
      <c r="P68" s="49"/>
      <c r="R68" s="21"/>
    </row>
    <row r="69" spans="2:18" x14ac:dyDescent="0.3">
      <c r="B69" s="20"/>
      <c r="D69" s="48"/>
      <c r="H69" s="49"/>
      <c r="J69" s="48"/>
      <c r="P69" s="49"/>
      <c r="R69" s="21"/>
    </row>
    <row r="70" spans="2:18" s="1" customFormat="1" ht="15" x14ac:dyDescent="0.3">
      <c r="B70" s="32"/>
      <c r="D70" s="50" t="s">
        <v>46</v>
      </c>
      <c r="E70" s="51"/>
      <c r="F70" s="51"/>
      <c r="G70" s="52" t="s">
        <v>47</v>
      </c>
      <c r="H70" s="53"/>
      <c r="J70" s="50" t="s">
        <v>46</v>
      </c>
      <c r="K70" s="51"/>
      <c r="L70" s="51"/>
      <c r="M70" s="51"/>
      <c r="N70" s="52" t="s">
        <v>47</v>
      </c>
      <c r="O70" s="51"/>
      <c r="P70" s="53"/>
      <c r="R70" s="33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2"/>
      <c r="C76" s="170" t="s">
        <v>95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33"/>
    </row>
    <row r="77" spans="2:18" s="1" customFormat="1" ht="6.95" customHeight="1" x14ac:dyDescent="0.3">
      <c r="B77" s="32"/>
      <c r="R77" s="33"/>
    </row>
    <row r="78" spans="2:18" s="1" customFormat="1" ht="36.950000000000003" customHeight="1" x14ac:dyDescent="0.3">
      <c r="B78" s="32"/>
      <c r="C78" s="63" t="s">
        <v>9</v>
      </c>
      <c r="F78" s="187" t="str">
        <f>F6</f>
        <v>NOVÁ KANALIZAČNÍ PŘÍPOJKA</v>
      </c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R78" s="33"/>
    </row>
    <row r="79" spans="2:18" s="1" customFormat="1" ht="6.95" customHeight="1" x14ac:dyDescent="0.3">
      <c r="B79" s="32"/>
      <c r="R79" s="33"/>
    </row>
    <row r="80" spans="2:18" s="1" customFormat="1" ht="18" customHeight="1" x14ac:dyDescent="0.3">
      <c r="B80" s="32"/>
      <c r="C80" s="27" t="s">
        <v>16</v>
      </c>
      <c r="F80" s="25" t="str">
        <f>F8</f>
        <v>REKONSTRUKCE VENKOVNÍ KANALIZACE-STŘELNICE DC</v>
      </c>
      <c r="K80" s="27" t="s">
        <v>18</v>
      </c>
      <c r="M80" s="221" t="str">
        <f>IF(O8="","",O8)</f>
        <v>16.11.2018</v>
      </c>
      <c r="N80" s="172"/>
      <c r="O80" s="172"/>
      <c r="P80" s="172"/>
      <c r="R80" s="33"/>
    </row>
    <row r="81" spans="2:47" s="1" customFormat="1" ht="6.95" customHeight="1" x14ac:dyDescent="0.3">
      <c r="B81" s="32"/>
      <c r="R81" s="33"/>
    </row>
    <row r="82" spans="2:47" s="1" customFormat="1" ht="15" x14ac:dyDescent="0.3">
      <c r="B82" s="32"/>
      <c r="C82" s="27" t="s">
        <v>22</v>
      </c>
      <c r="F82" s="25" t="str">
        <f>E11</f>
        <v xml:space="preserve"> </v>
      </c>
      <c r="K82" s="27" t="s">
        <v>28</v>
      </c>
      <c r="M82" s="174" t="str">
        <f>E17</f>
        <v xml:space="preserve"> </v>
      </c>
      <c r="N82" s="172"/>
      <c r="O82" s="172"/>
      <c r="P82" s="172"/>
      <c r="Q82" s="172"/>
      <c r="R82" s="33"/>
    </row>
    <row r="83" spans="2:47" s="1" customFormat="1" ht="14.45" customHeight="1" x14ac:dyDescent="0.3">
      <c r="B83" s="32"/>
      <c r="C83" s="27" t="s">
        <v>26</v>
      </c>
      <c r="F83" s="25" t="str">
        <f>IF(E14="","",E14)</f>
        <v>Vyplň údaj</v>
      </c>
      <c r="K83" s="27" t="s">
        <v>29</v>
      </c>
      <c r="M83" s="174" t="str">
        <f>E20</f>
        <v xml:space="preserve"> </v>
      </c>
      <c r="N83" s="172"/>
      <c r="O83" s="172"/>
      <c r="P83" s="172"/>
      <c r="Q83" s="172"/>
      <c r="R83" s="33"/>
    </row>
    <row r="84" spans="2:47" s="1" customFormat="1" ht="10.35" customHeight="1" x14ac:dyDescent="0.3">
      <c r="B84" s="32"/>
      <c r="R84" s="33"/>
    </row>
    <row r="85" spans="2:47" s="1" customFormat="1" ht="29.25" customHeight="1" x14ac:dyDescent="0.3">
      <c r="B85" s="32"/>
      <c r="C85" s="222" t="s">
        <v>96</v>
      </c>
      <c r="D85" s="223"/>
      <c r="E85" s="223"/>
      <c r="F85" s="223"/>
      <c r="G85" s="223"/>
      <c r="H85" s="101"/>
      <c r="I85" s="101"/>
      <c r="J85" s="101"/>
      <c r="K85" s="101"/>
      <c r="L85" s="101"/>
      <c r="M85" s="101"/>
      <c r="N85" s="222" t="s">
        <v>97</v>
      </c>
      <c r="O85" s="172"/>
      <c r="P85" s="172"/>
      <c r="Q85" s="172"/>
      <c r="R85" s="33"/>
    </row>
    <row r="86" spans="2:47" s="1" customFormat="1" ht="10.35" customHeight="1" x14ac:dyDescent="0.3">
      <c r="B86" s="32"/>
      <c r="R86" s="33"/>
    </row>
    <row r="87" spans="2:47" s="1" customFormat="1" ht="29.25" customHeight="1" x14ac:dyDescent="0.3">
      <c r="B87" s="32"/>
      <c r="C87" s="108" t="s">
        <v>98</v>
      </c>
      <c r="N87" s="203">
        <f>N121</f>
        <v>0</v>
      </c>
      <c r="O87" s="172"/>
      <c r="P87" s="172"/>
      <c r="Q87" s="172"/>
      <c r="R87" s="33"/>
      <c r="AU87" s="16" t="s">
        <v>99</v>
      </c>
    </row>
    <row r="88" spans="2:47" s="6" customFormat="1" ht="24.95" customHeight="1" x14ac:dyDescent="0.3">
      <c r="B88" s="109"/>
      <c r="D88" s="110" t="s">
        <v>100</v>
      </c>
      <c r="N88" s="224">
        <f>N122</f>
        <v>0</v>
      </c>
      <c r="O88" s="225"/>
      <c r="P88" s="225"/>
      <c r="Q88" s="225"/>
      <c r="R88" s="111"/>
    </row>
    <row r="89" spans="2:47" s="7" customFormat="1" ht="19.899999999999999" customHeight="1" x14ac:dyDescent="0.3">
      <c r="B89" s="112"/>
      <c r="D89" s="89" t="s">
        <v>101</v>
      </c>
      <c r="N89" s="193">
        <f>N123</f>
        <v>0</v>
      </c>
      <c r="O89" s="226"/>
      <c r="P89" s="226"/>
      <c r="Q89" s="226"/>
      <c r="R89" s="113"/>
    </row>
    <row r="90" spans="2:47" s="7" customFormat="1" ht="19.899999999999999" customHeight="1" x14ac:dyDescent="0.3">
      <c r="B90" s="112"/>
      <c r="D90" s="89" t="s">
        <v>102</v>
      </c>
      <c r="N90" s="193">
        <f>N167</f>
        <v>0</v>
      </c>
      <c r="O90" s="226"/>
      <c r="P90" s="226"/>
      <c r="Q90" s="226"/>
      <c r="R90" s="113"/>
    </row>
    <row r="91" spans="2:47" s="7" customFormat="1" ht="19.899999999999999" customHeight="1" x14ac:dyDescent="0.3">
      <c r="B91" s="112"/>
      <c r="D91" s="89" t="s">
        <v>103</v>
      </c>
      <c r="N91" s="193">
        <f>N173</f>
        <v>0</v>
      </c>
      <c r="O91" s="226"/>
      <c r="P91" s="226"/>
      <c r="Q91" s="226"/>
      <c r="R91" s="113"/>
    </row>
    <row r="92" spans="2:47" s="7" customFormat="1" ht="19.899999999999999" customHeight="1" x14ac:dyDescent="0.3">
      <c r="B92" s="112"/>
      <c r="D92" s="89" t="s">
        <v>104</v>
      </c>
      <c r="N92" s="193">
        <f>N177</f>
        <v>0</v>
      </c>
      <c r="O92" s="226"/>
      <c r="P92" s="226"/>
      <c r="Q92" s="226"/>
      <c r="R92" s="113"/>
    </row>
    <row r="93" spans="2:47" s="7" customFormat="1" ht="19.899999999999999" customHeight="1" x14ac:dyDescent="0.3">
      <c r="B93" s="112"/>
      <c r="D93" s="89" t="s">
        <v>105</v>
      </c>
      <c r="N93" s="193">
        <f>N190</f>
        <v>0</v>
      </c>
      <c r="O93" s="226"/>
      <c r="P93" s="226"/>
      <c r="Q93" s="226"/>
      <c r="R93" s="113"/>
    </row>
    <row r="94" spans="2:47" s="7" customFormat="1" ht="19.899999999999999" customHeight="1" x14ac:dyDescent="0.3">
      <c r="B94" s="112"/>
      <c r="D94" s="89" t="s">
        <v>106</v>
      </c>
      <c r="N94" s="193">
        <f>N199</f>
        <v>0</v>
      </c>
      <c r="O94" s="226"/>
      <c r="P94" s="226"/>
      <c r="Q94" s="226"/>
      <c r="R94" s="113"/>
    </row>
    <row r="95" spans="2:47" s="6" customFormat="1" ht="21.75" customHeight="1" x14ac:dyDescent="0.35">
      <c r="B95" s="109"/>
      <c r="D95" s="110"/>
      <c r="N95" s="227"/>
      <c r="O95" s="225"/>
      <c r="P95" s="225"/>
      <c r="Q95" s="225"/>
      <c r="R95" s="111"/>
    </row>
    <row r="96" spans="2:47" s="1" customFormat="1" ht="21.75" customHeight="1" x14ac:dyDescent="0.3">
      <c r="B96" s="32"/>
      <c r="R96" s="33"/>
    </row>
    <row r="97" spans="2:65" s="1" customFormat="1" ht="29.25" customHeight="1" x14ac:dyDescent="0.3">
      <c r="B97" s="32"/>
      <c r="C97" s="108"/>
      <c r="N97" s="228"/>
      <c r="O97" s="172"/>
      <c r="P97" s="172"/>
      <c r="Q97" s="172"/>
      <c r="R97" s="33"/>
      <c r="T97" s="114"/>
      <c r="U97" s="115" t="s">
        <v>34</v>
      </c>
    </row>
    <row r="98" spans="2:65" s="1" customFormat="1" ht="18" customHeight="1" x14ac:dyDescent="0.3">
      <c r="B98" s="32"/>
      <c r="D98" s="229"/>
      <c r="E98" s="172"/>
      <c r="F98" s="172"/>
      <c r="G98" s="172"/>
      <c r="H98" s="172"/>
      <c r="N98" s="230"/>
      <c r="O98" s="172"/>
      <c r="P98" s="172"/>
      <c r="Q98" s="172"/>
      <c r="R98" s="33"/>
      <c r="S98" s="116"/>
      <c r="T98" s="68"/>
      <c r="U98" s="117" t="s">
        <v>35</v>
      </c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  <c r="AM98" s="116"/>
      <c r="AN98" s="116"/>
      <c r="AO98" s="116"/>
      <c r="AP98" s="116"/>
      <c r="AQ98" s="116"/>
      <c r="AR98" s="116"/>
      <c r="AS98" s="116"/>
      <c r="AT98" s="116"/>
      <c r="AU98" s="116"/>
      <c r="AV98" s="116"/>
      <c r="AW98" s="116"/>
      <c r="AX98" s="116"/>
      <c r="AY98" s="118" t="s">
        <v>107</v>
      </c>
      <c r="AZ98" s="116"/>
      <c r="BA98" s="116"/>
      <c r="BB98" s="116"/>
      <c r="BC98" s="116"/>
      <c r="BD98" s="116"/>
      <c r="BE98" s="119">
        <f t="shared" ref="BE98:BE103" si="0">IF(U98="základní",N98,0)</f>
        <v>0</v>
      </c>
      <c r="BF98" s="119">
        <f t="shared" ref="BF98:BF103" si="1">IF(U98="snížená",N98,0)</f>
        <v>0</v>
      </c>
      <c r="BG98" s="119">
        <f t="shared" ref="BG98:BG103" si="2">IF(U98="zákl. přenesená",N98,0)</f>
        <v>0</v>
      </c>
      <c r="BH98" s="119">
        <f t="shared" ref="BH98:BH103" si="3">IF(U98="sníž. přenesená",N98,0)</f>
        <v>0</v>
      </c>
      <c r="BI98" s="119">
        <f t="shared" ref="BI98:BI103" si="4">IF(U98="nulová",N98,0)</f>
        <v>0</v>
      </c>
      <c r="BJ98" s="118" t="s">
        <v>15</v>
      </c>
      <c r="BK98" s="116"/>
      <c r="BL98" s="116"/>
      <c r="BM98" s="116"/>
    </row>
    <row r="99" spans="2:65" s="1" customFormat="1" ht="18" customHeight="1" x14ac:dyDescent="0.3">
      <c r="B99" s="32"/>
      <c r="D99" s="229"/>
      <c r="E99" s="172"/>
      <c r="F99" s="172"/>
      <c r="G99" s="172"/>
      <c r="H99" s="172"/>
      <c r="N99" s="230"/>
      <c r="O99" s="172"/>
      <c r="P99" s="172"/>
      <c r="Q99" s="172"/>
      <c r="R99" s="33"/>
      <c r="S99" s="116"/>
      <c r="T99" s="68"/>
      <c r="U99" s="117" t="s">
        <v>35</v>
      </c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  <c r="AQ99" s="116"/>
      <c r="AR99" s="116"/>
      <c r="AS99" s="116"/>
      <c r="AT99" s="116"/>
      <c r="AU99" s="116"/>
      <c r="AV99" s="116"/>
      <c r="AW99" s="116"/>
      <c r="AX99" s="116"/>
      <c r="AY99" s="118" t="s">
        <v>107</v>
      </c>
      <c r="AZ99" s="116"/>
      <c r="BA99" s="116"/>
      <c r="BB99" s="116"/>
      <c r="BC99" s="116"/>
      <c r="BD99" s="116"/>
      <c r="BE99" s="119">
        <f t="shared" si="0"/>
        <v>0</v>
      </c>
      <c r="BF99" s="119">
        <f t="shared" si="1"/>
        <v>0</v>
      </c>
      <c r="BG99" s="119">
        <f t="shared" si="2"/>
        <v>0</v>
      </c>
      <c r="BH99" s="119">
        <f t="shared" si="3"/>
        <v>0</v>
      </c>
      <c r="BI99" s="119">
        <f t="shared" si="4"/>
        <v>0</v>
      </c>
      <c r="BJ99" s="118" t="s">
        <v>15</v>
      </c>
      <c r="BK99" s="116"/>
      <c r="BL99" s="116"/>
      <c r="BM99" s="116"/>
    </row>
    <row r="100" spans="2:65" s="1" customFormat="1" ht="18" customHeight="1" x14ac:dyDescent="0.3">
      <c r="B100" s="32"/>
      <c r="D100" s="229"/>
      <c r="E100" s="172"/>
      <c r="F100" s="172"/>
      <c r="G100" s="172"/>
      <c r="H100" s="172"/>
      <c r="N100" s="230"/>
      <c r="O100" s="172"/>
      <c r="P100" s="172"/>
      <c r="Q100" s="172"/>
      <c r="R100" s="33"/>
      <c r="S100" s="116"/>
      <c r="T100" s="68"/>
      <c r="U100" s="117" t="s">
        <v>35</v>
      </c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  <c r="AQ100" s="116"/>
      <c r="AR100" s="116"/>
      <c r="AS100" s="116"/>
      <c r="AT100" s="116"/>
      <c r="AU100" s="116"/>
      <c r="AV100" s="116"/>
      <c r="AW100" s="116"/>
      <c r="AX100" s="116"/>
      <c r="AY100" s="118" t="s">
        <v>107</v>
      </c>
      <c r="AZ100" s="116"/>
      <c r="BA100" s="116"/>
      <c r="BB100" s="116"/>
      <c r="BC100" s="116"/>
      <c r="BD100" s="116"/>
      <c r="BE100" s="119">
        <f t="shared" si="0"/>
        <v>0</v>
      </c>
      <c r="BF100" s="119">
        <f t="shared" si="1"/>
        <v>0</v>
      </c>
      <c r="BG100" s="119">
        <f t="shared" si="2"/>
        <v>0</v>
      </c>
      <c r="BH100" s="119">
        <f t="shared" si="3"/>
        <v>0</v>
      </c>
      <c r="BI100" s="119">
        <f t="shared" si="4"/>
        <v>0</v>
      </c>
      <c r="BJ100" s="118" t="s">
        <v>15</v>
      </c>
      <c r="BK100" s="116"/>
      <c r="BL100" s="116"/>
      <c r="BM100" s="116"/>
    </row>
    <row r="101" spans="2:65" s="1" customFormat="1" ht="18" customHeight="1" x14ac:dyDescent="0.3">
      <c r="B101" s="32"/>
      <c r="D101" s="229"/>
      <c r="E101" s="172"/>
      <c r="F101" s="172"/>
      <c r="G101" s="172"/>
      <c r="H101" s="172"/>
      <c r="N101" s="230"/>
      <c r="O101" s="172"/>
      <c r="P101" s="172"/>
      <c r="Q101" s="172"/>
      <c r="R101" s="33"/>
      <c r="S101" s="116"/>
      <c r="T101" s="68"/>
      <c r="U101" s="117" t="s">
        <v>35</v>
      </c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8" t="s">
        <v>107</v>
      </c>
      <c r="AZ101" s="116"/>
      <c r="BA101" s="116"/>
      <c r="BB101" s="116"/>
      <c r="BC101" s="116"/>
      <c r="BD101" s="116"/>
      <c r="BE101" s="119">
        <f t="shared" si="0"/>
        <v>0</v>
      </c>
      <c r="BF101" s="119">
        <f t="shared" si="1"/>
        <v>0</v>
      </c>
      <c r="BG101" s="119">
        <f t="shared" si="2"/>
        <v>0</v>
      </c>
      <c r="BH101" s="119">
        <f t="shared" si="3"/>
        <v>0</v>
      </c>
      <c r="BI101" s="119">
        <f t="shared" si="4"/>
        <v>0</v>
      </c>
      <c r="BJ101" s="118" t="s">
        <v>15</v>
      </c>
      <c r="BK101" s="116"/>
      <c r="BL101" s="116"/>
      <c r="BM101" s="116"/>
    </row>
    <row r="102" spans="2:65" s="1" customFormat="1" ht="18" customHeight="1" x14ac:dyDescent="0.3">
      <c r="B102" s="32"/>
      <c r="D102" s="229"/>
      <c r="E102" s="172"/>
      <c r="F102" s="172"/>
      <c r="G102" s="172"/>
      <c r="H102" s="172"/>
      <c r="N102" s="230"/>
      <c r="O102" s="172"/>
      <c r="P102" s="172"/>
      <c r="Q102" s="172"/>
      <c r="R102" s="33"/>
      <c r="S102" s="116"/>
      <c r="T102" s="68"/>
      <c r="U102" s="117" t="s">
        <v>35</v>
      </c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18" t="s">
        <v>107</v>
      </c>
      <c r="AZ102" s="116"/>
      <c r="BA102" s="116"/>
      <c r="BB102" s="116"/>
      <c r="BC102" s="116"/>
      <c r="BD102" s="116"/>
      <c r="BE102" s="119">
        <f t="shared" si="0"/>
        <v>0</v>
      </c>
      <c r="BF102" s="119">
        <f t="shared" si="1"/>
        <v>0</v>
      </c>
      <c r="BG102" s="119">
        <f t="shared" si="2"/>
        <v>0</v>
      </c>
      <c r="BH102" s="119">
        <f t="shared" si="3"/>
        <v>0</v>
      </c>
      <c r="BI102" s="119">
        <f t="shared" si="4"/>
        <v>0</v>
      </c>
      <c r="BJ102" s="118" t="s">
        <v>15</v>
      </c>
      <c r="BK102" s="116"/>
      <c r="BL102" s="116"/>
      <c r="BM102" s="116"/>
    </row>
    <row r="103" spans="2:65" s="1" customFormat="1" ht="18" customHeight="1" x14ac:dyDescent="0.3">
      <c r="B103" s="32"/>
      <c r="D103" s="89"/>
      <c r="N103" s="230"/>
      <c r="O103" s="172"/>
      <c r="P103" s="172"/>
      <c r="Q103" s="172"/>
      <c r="R103" s="33"/>
      <c r="S103" s="116"/>
      <c r="T103" s="120"/>
      <c r="U103" s="121" t="s">
        <v>35</v>
      </c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8" t="s">
        <v>108</v>
      </c>
      <c r="AZ103" s="116"/>
      <c r="BA103" s="116"/>
      <c r="BB103" s="116"/>
      <c r="BC103" s="116"/>
      <c r="BD103" s="116"/>
      <c r="BE103" s="119">
        <f t="shared" si="0"/>
        <v>0</v>
      </c>
      <c r="BF103" s="119">
        <f t="shared" si="1"/>
        <v>0</v>
      </c>
      <c r="BG103" s="119">
        <f t="shared" si="2"/>
        <v>0</v>
      </c>
      <c r="BH103" s="119">
        <f t="shared" si="3"/>
        <v>0</v>
      </c>
      <c r="BI103" s="119">
        <f t="shared" si="4"/>
        <v>0</v>
      </c>
      <c r="BJ103" s="118" t="s">
        <v>15</v>
      </c>
      <c r="BK103" s="116"/>
      <c r="BL103" s="116"/>
      <c r="BM103" s="116"/>
    </row>
    <row r="104" spans="2:65" s="1" customFormat="1" x14ac:dyDescent="0.3">
      <c r="B104" s="32"/>
      <c r="R104" s="33"/>
    </row>
    <row r="105" spans="2:65" s="1" customFormat="1" ht="29.25" customHeight="1" x14ac:dyDescent="0.3">
      <c r="B105" s="32"/>
      <c r="C105" s="100" t="s">
        <v>344</v>
      </c>
      <c r="D105" s="101"/>
      <c r="E105" s="101"/>
      <c r="F105" s="101"/>
      <c r="G105" s="101"/>
      <c r="H105" s="101"/>
      <c r="I105" s="101"/>
      <c r="J105" s="101"/>
      <c r="K105" s="101"/>
      <c r="L105" s="205">
        <f>ROUND(SUM(N87+N97),2)</f>
        <v>0</v>
      </c>
      <c r="M105" s="223"/>
      <c r="N105" s="223"/>
      <c r="O105" s="223"/>
      <c r="P105" s="223"/>
      <c r="Q105" s="223"/>
      <c r="R105" s="33"/>
    </row>
    <row r="106" spans="2:65" s="1" customFormat="1" ht="6.95" customHeight="1" x14ac:dyDescent="0.3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6"/>
    </row>
    <row r="107" spans="2:65" ht="350.25" customHeight="1" x14ac:dyDescent="0.3"/>
    <row r="110" spans="2:65" s="1" customFormat="1" ht="6.95" customHeight="1" x14ac:dyDescent="0.3"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9"/>
    </row>
    <row r="111" spans="2:65" s="1" customFormat="1" ht="36.950000000000003" customHeight="1" x14ac:dyDescent="0.3">
      <c r="B111" s="32"/>
      <c r="C111" s="170" t="s">
        <v>109</v>
      </c>
      <c r="D111" s="172"/>
      <c r="E111" s="172"/>
      <c r="F111" s="172"/>
      <c r="G111" s="172"/>
      <c r="H111" s="172"/>
      <c r="I111" s="172"/>
      <c r="J111" s="172"/>
      <c r="K111" s="172"/>
      <c r="L111" s="172"/>
      <c r="M111" s="172"/>
      <c r="N111" s="172"/>
      <c r="O111" s="172"/>
      <c r="P111" s="172"/>
      <c r="Q111" s="172"/>
      <c r="R111" s="33"/>
    </row>
    <row r="112" spans="2:65" s="1" customFormat="1" ht="6.95" customHeight="1" x14ac:dyDescent="0.3">
      <c r="B112" s="32"/>
      <c r="R112" s="33"/>
    </row>
    <row r="113" spans="2:65" s="1" customFormat="1" ht="36.950000000000003" customHeight="1" x14ac:dyDescent="0.3">
      <c r="B113" s="32"/>
      <c r="C113" s="63" t="s">
        <v>9</v>
      </c>
      <c r="F113" s="187" t="str">
        <f>F6</f>
        <v>NOVÁ KANALIZAČNÍ PŘÍPOJKA</v>
      </c>
      <c r="G113" s="172"/>
      <c r="H113" s="172"/>
      <c r="I113" s="172"/>
      <c r="J113" s="172"/>
      <c r="K113" s="172"/>
      <c r="L113" s="172"/>
      <c r="M113" s="172"/>
      <c r="N113" s="172"/>
      <c r="O113" s="172"/>
      <c r="P113" s="172"/>
      <c r="R113" s="33"/>
    </row>
    <row r="114" spans="2:65" s="1" customFormat="1" ht="6.95" customHeight="1" x14ac:dyDescent="0.3">
      <c r="B114" s="32"/>
      <c r="R114" s="33"/>
    </row>
    <row r="115" spans="2:65" s="1" customFormat="1" ht="18" customHeight="1" x14ac:dyDescent="0.3">
      <c r="B115" s="32"/>
      <c r="C115" s="27" t="s">
        <v>16</v>
      </c>
      <c r="F115" s="25" t="str">
        <f>F8</f>
        <v>REKONSTRUKCE VENKOVNÍ KANALIZACE-STŘELNICE DC</v>
      </c>
      <c r="K115" s="27" t="s">
        <v>18</v>
      </c>
      <c r="M115" s="221" t="str">
        <f>IF(O8="","",O8)</f>
        <v>16.11.2018</v>
      </c>
      <c r="N115" s="172"/>
      <c r="O115" s="172"/>
      <c r="P115" s="172"/>
      <c r="R115" s="33"/>
    </row>
    <row r="116" spans="2:65" s="1" customFormat="1" ht="6.95" customHeight="1" x14ac:dyDescent="0.3">
      <c r="B116" s="32"/>
      <c r="R116" s="33"/>
    </row>
    <row r="117" spans="2:65" s="1" customFormat="1" ht="15" x14ac:dyDescent="0.3">
      <c r="B117" s="32"/>
      <c r="C117" s="27" t="s">
        <v>22</v>
      </c>
      <c r="F117" s="25" t="str">
        <f>E11</f>
        <v xml:space="preserve"> </v>
      </c>
      <c r="K117" s="27" t="s">
        <v>28</v>
      </c>
      <c r="M117" s="174" t="str">
        <f>E17</f>
        <v xml:space="preserve"> </v>
      </c>
      <c r="N117" s="172"/>
      <c r="O117" s="172"/>
      <c r="P117" s="172"/>
      <c r="Q117" s="172"/>
      <c r="R117" s="33"/>
    </row>
    <row r="118" spans="2:65" s="1" customFormat="1" ht="14.45" customHeight="1" x14ac:dyDescent="0.3">
      <c r="B118" s="32"/>
      <c r="C118" s="27" t="s">
        <v>26</v>
      </c>
      <c r="F118" s="25" t="str">
        <f>IF(E14="","",E14)</f>
        <v>Vyplň údaj</v>
      </c>
      <c r="K118" s="27" t="s">
        <v>29</v>
      </c>
      <c r="M118" s="174" t="str">
        <f>E20</f>
        <v xml:space="preserve"> </v>
      </c>
      <c r="N118" s="172"/>
      <c r="O118" s="172"/>
      <c r="P118" s="172"/>
      <c r="Q118" s="172"/>
      <c r="R118" s="33"/>
    </row>
    <row r="119" spans="2:65" s="1" customFormat="1" ht="10.35" customHeight="1" x14ac:dyDescent="0.3">
      <c r="B119" s="32"/>
      <c r="R119" s="33"/>
    </row>
    <row r="120" spans="2:65" s="8" customFormat="1" ht="29.25" customHeight="1" x14ac:dyDescent="0.3">
      <c r="B120" s="122"/>
      <c r="C120" s="123" t="s">
        <v>110</v>
      </c>
      <c r="D120" s="124" t="s">
        <v>111</v>
      </c>
      <c r="E120" s="124" t="s">
        <v>52</v>
      </c>
      <c r="F120" s="231" t="s">
        <v>112</v>
      </c>
      <c r="G120" s="232"/>
      <c r="H120" s="232"/>
      <c r="I120" s="232"/>
      <c r="J120" s="124" t="s">
        <v>113</v>
      </c>
      <c r="K120" s="124" t="s">
        <v>114</v>
      </c>
      <c r="L120" s="233" t="s">
        <v>115</v>
      </c>
      <c r="M120" s="232"/>
      <c r="N120" s="231" t="s">
        <v>97</v>
      </c>
      <c r="O120" s="232"/>
      <c r="P120" s="232"/>
      <c r="Q120" s="234"/>
      <c r="R120" s="125"/>
      <c r="T120" s="70" t="s">
        <v>116</v>
      </c>
      <c r="U120" s="71" t="s">
        <v>34</v>
      </c>
      <c r="V120" s="71" t="s">
        <v>117</v>
      </c>
      <c r="W120" s="71" t="s">
        <v>118</v>
      </c>
      <c r="X120" s="71" t="s">
        <v>119</v>
      </c>
      <c r="Y120" s="71" t="s">
        <v>120</v>
      </c>
      <c r="Z120" s="71" t="s">
        <v>121</v>
      </c>
      <c r="AA120" s="72" t="s">
        <v>122</v>
      </c>
    </row>
    <row r="121" spans="2:65" s="1" customFormat="1" ht="29.25" customHeight="1" x14ac:dyDescent="0.35">
      <c r="B121" s="32"/>
      <c r="C121" s="74" t="s">
        <v>94</v>
      </c>
      <c r="N121" s="251">
        <f>BK121</f>
        <v>0</v>
      </c>
      <c r="O121" s="252"/>
      <c r="P121" s="252"/>
      <c r="Q121" s="252"/>
      <c r="R121" s="33"/>
      <c r="T121" s="73"/>
      <c r="U121" s="46"/>
      <c r="V121" s="46"/>
      <c r="W121" s="126">
        <f>W122+W206</f>
        <v>0</v>
      </c>
      <c r="X121" s="46"/>
      <c r="Y121" s="126">
        <f>Y122+Y206</f>
        <v>39.53866249</v>
      </c>
      <c r="Z121" s="46"/>
      <c r="AA121" s="127">
        <f>AA122+AA206</f>
        <v>17.562800000000003</v>
      </c>
      <c r="AT121" s="16" t="s">
        <v>69</v>
      </c>
      <c r="AU121" s="16" t="s">
        <v>99</v>
      </c>
      <c r="BK121" s="128">
        <f>BK122+BK206</f>
        <v>0</v>
      </c>
    </row>
    <row r="122" spans="2:65" s="9" customFormat="1" ht="37.35" customHeight="1" x14ac:dyDescent="0.35">
      <c r="B122" s="129"/>
      <c r="D122" s="130" t="s">
        <v>100</v>
      </c>
      <c r="E122" s="130"/>
      <c r="F122" s="130"/>
      <c r="G122" s="130"/>
      <c r="H122" s="130"/>
      <c r="I122" s="130"/>
      <c r="J122" s="130"/>
      <c r="K122" s="130"/>
      <c r="L122" s="130"/>
      <c r="M122" s="130"/>
      <c r="N122" s="227">
        <f>BK122</f>
        <v>0</v>
      </c>
      <c r="O122" s="224"/>
      <c r="P122" s="224"/>
      <c r="Q122" s="224"/>
      <c r="R122" s="131"/>
      <c r="T122" s="132"/>
      <c r="W122" s="133">
        <f>W123+W167+W173+W177+W190+W199</f>
        <v>0</v>
      </c>
      <c r="Y122" s="133">
        <f>Y123+Y167+Y173+Y177+Y190+Y199</f>
        <v>39.53866249</v>
      </c>
      <c r="AA122" s="134">
        <f>AA123+AA167+AA173+AA177+AA190+AA199</f>
        <v>17.562800000000003</v>
      </c>
      <c r="AR122" s="135" t="s">
        <v>15</v>
      </c>
      <c r="AT122" s="136" t="s">
        <v>69</v>
      </c>
      <c r="AU122" s="136" t="s">
        <v>70</v>
      </c>
      <c r="AY122" s="135" t="s">
        <v>123</v>
      </c>
      <c r="BK122" s="137">
        <f>BK123+BK167+BK173+BK177+BK190+BK199</f>
        <v>0</v>
      </c>
    </row>
    <row r="123" spans="2:65" s="9" customFormat="1" ht="19.899999999999999" customHeight="1" x14ac:dyDescent="0.3">
      <c r="B123" s="129"/>
      <c r="D123" s="138" t="s">
        <v>101</v>
      </c>
      <c r="E123" s="138"/>
      <c r="F123" s="138"/>
      <c r="G123" s="138"/>
      <c r="H123" s="138"/>
      <c r="I123" s="138"/>
      <c r="J123" s="138"/>
      <c r="K123" s="138"/>
      <c r="L123" s="138"/>
      <c r="M123" s="138"/>
      <c r="N123" s="253">
        <f>BK123</f>
        <v>0</v>
      </c>
      <c r="O123" s="254"/>
      <c r="P123" s="254"/>
      <c r="Q123" s="254"/>
      <c r="R123" s="131"/>
      <c r="T123" s="132"/>
      <c r="W123" s="133">
        <f>SUM(W124:W166)</f>
        <v>0</v>
      </c>
      <c r="Y123" s="133">
        <f>SUM(Y124:Y166)</f>
        <v>0.28483416</v>
      </c>
      <c r="AA123" s="134">
        <f>SUM(AA124:AA166)</f>
        <v>17.562800000000003</v>
      </c>
      <c r="AR123" s="135" t="s">
        <v>15</v>
      </c>
      <c r="AT123" s="136" t="s">
        <v>69</v>
      </c>
      <c r="AU123" s="136" t="s">
        <v>15</v>
      </c>
      <c r="AY123" s="135" t="s">
        <v>123</v>
      </c>
      <c r="BK123" s="137">
        <f>SUM(BK124:BK166)</f>
        <v>0</v>
      </c>
    </row>
    <row r="124" spans="2:65" s="1" customFormat="1" ht="31.5" customHeight="1" x14ac:dyDescent="0.3">
      <c r="B124" s="32"/>
      <c r="C124" s="139" t="s">
        <v>15</v>
      </c>
      <c r="D124" s="139" t="s">
        <v>124</v>
      </c>
      <c r="E124" s="140" t="s">
        <v>125</v>
      </c>
      <c r="F124" s="235" t="s">
        <v>126</v>
      </c>
      <c r="G124" s="236"/>
      <c r="H124" s="236"/>
      <c r="I124" s="236"/>
      <c r="J124" s="141" t="s">
        <v>127</v>
      </c>
      <c r="K124" s="142">
        <v>8.8000000000000007</v>
      </c>
      <c r="L124" s="237">
        <v>0</v>
      </c>
      <c r="M124" s="236"/>
      <c r="N124" s="238">
        <f>ROUND(L124*K124,2)</f>
        <v>0</v>
      </c>
      <c r="O124" s="236"/>
      <c r="P124" s="236"/>
      <c r="Q124" s="236"/>
      <c r="R124" s="33"/>
      <c r="T124" s="143" t="s">
        <v>13</v>
      </c>
      <c r="U124" s="39" t="s">
        <v>35</v>
      </c>
      <c r="W124" s="144">
        <f>V124*K124</f>
        <v>0</v>
      </c>
      <c r="X124" s="144">
        <v>0</v>
      </c>
      <c r="Y124" s="144">
        <f>X124*K124</f>
        <v>0</v>
      </c>
      <c r="Z124" s="144">
        <v>0.4</v>
      </c>
      <c r="AA124" s="145">
        <f>Z124*K124</f>
        <v>3.5200000000000005</v>
      </c>
      <c r="AR124" s="16" t="s">
        <v>128</v>
      </c>
      <c r="AT124" s="16" t="s">
        <v>124</v>
      </c>
      <c r="AU124" s="16" t="s">
        <v>92</v>
      </c>
      <c r="AY124" s="16" t="s">
        <v>123</v>
      </c>
      <c r="BE124" s="93">
        <f>IF(U124="základní",N124,0)</f>
        <v>0</v>
      </c>
      <c r="BF124" s="93">
        <f>IF(U124="snížená",N124,0)</f>
        <v>0</v>
      </c>
      <c r="BG124" s="93">
        <f>IF(U124="zákl. přenesená",N124,0)</f>
        <v>0</v>
      </c>
      <c r="BH124" s="93">
        <f>IF(U124="sníž. přenesená",N124,0)</f>
        <v>0</v>
      </c>
      <c r="BI124" s="93">
        <f>IF(U124="nulová",N124,0)</f>
        <v>0</v>
      </c>
      <c r="BJ124" s="16" t="s">
        <v>15</v>
      </c>
      <c r="BK124" s="93">
        <f>ROUND(L124*K124,2)</f>
        <v>0</v>
      </c>
      <c r="BL124" s="16" t="s">
        <v>128</v>
      </c>
      <c r="BM124" s="16" t="s">
        <v>129</v>
      </c>
    </row>
    <row r="125" spans="2:65" s="10" customFormat="1" ht="22.5" customHeight="1" x14ac:dyDescent="0.3">
      <c r="B125" s="146"/>
      <c r="E125" s="147" t="s">
        <v>13</v>
      </c>
      <c r="F125" s="239" t="s">
        <v>130</v>
      </c>
      <c r="G125" s="240"/>
      <c r="H125" s="240"/>
      <c r="I125" s="240"/>
      <c r="K125" s="148">
        <v>8.8000000000000007</v>
      </c>
      <c r="R125" s="149"/>
      <c r="T125" s="150"/>
      <c r="AA125" s="151"/>
      <c r="AT125" s="147" t="s">
        <v>131</v>
      </c>
      <c r="AU125" s="147" t="s">
        <v>92</v>
      </c>
      <c r="AV125" s="10" t="s">
        <v>92</v>
      </c>
      <c r="AW125" s="10" t="s">
        <v>132</v>
      </c>
      <c r="AX125" s="10" t="s">
        <v>70</v>
      </c>
      <c r="AY125" s="147" t="s">
        <v>123</v>
      </c>
    </row>
    <row r="126" spans="2:65" s="11" customFormat="1" ht="22.5" customHeight="1" x14ac:dyDescent="0.3">
      <c r="B126" s="152"/>
      <c r="E126" s="153" t="s">
        <v>13</v>
      </c>
      <c r="F126" s="241" t="s">
        <v>133</v>
      </c>
      <c r="G126" s="242"/>
      <c r="H126" s="242"/>
      <c r="I126" s="242"/>
      <c r="K126" s="154">
        <v>8.8000000000000007</v>
      </c>
      <c r="R126" s="155"/>
      <c r="T126" s="156"/>
      <c r="AA126" s="157"/>
      <c r="AT126" s="158" t="s">
        <v>131</v>
      </c>
      <c r="AU126" s="158" t="s">
        <v>92</v>
      </c>
      <c r="AV126" s="11" t="s">
        <v>128</v>
      </c>
      <c r="AW126" s="11" t="s">
        <v>132</v>
      </c>
      <c r="AX126" s="11" t="s">
        <v>15</v>
      </c>
      <c r="AY126" s="158" t="s">
        <v>123</v>
      </c>
    </row>
    <row r="127" spans="2:65" s="1" customFormat="1" ht="31.5" customHeight="1" x14ac:dyDescent="0.3">
      <c r="B127" s="32"/>
      <c r="C127" s="139" t="s">
        <v>92</v>
      </c>
      <c r="D127" s="139" t="s">
        <v>124</v>
      </c>
      <c r="E127" s="140" t="s">
        <v>134</v>
      </c>
      <c r="F127" s="235" t="s">
        <v>135</v>
      </c>
      <c r="G127" s="236"/>
      <c r="H127" s="236"/>
      <c r="I127" s="236"/>
      <c r="J127" s="141" t="s">
        <v>127</v>
      </c>
      <c r="K127" s="142">
        <v>8.8000000000000007</v>
      </c>
      <c r="L127" s="237">
        <v>0</v>
      </c>
      <c r="M127" s="236"/>
      <c r="N127" s="238">
        <f>ROUND(L127*K127,2)</f>
        <v>0</v>
      </c>
      <c r="O127" s="236"/>
      <c r="P127" s="236"/>
      <c r="Q127" s="236"/>
      <c r="R127" s="33"/>
      <c r="T127" s="143" t="s">
        <v>13</v>
      </c>
      <c r="U127" s="39" t="s">
        <v>35</v>
      </c>
      <c r="W127" s="144">
        <f>V127*K127</f>
        <v>0</v>
      </c>
      <c r="X127" s="144">
        <v>0</v>
      </c>
      <c r="Y127" s="144">
        <f>X127*K127</f>
        <v>0</v>
      </c>
      <c r="Z127" s="144">
        <v>0.22500000000000001</v>
      </c>
      <c r="AA127" s="145">
        <f>Z127*K127</f>
        <v>1.9800000000000002</v>
      </c>
      <c r="AR127" s="16" t="s">
        <v>128</v>
      </c>
      <c r="AT127" s="16" t="s">
        <v>124</v>
      </c>
      <c r="AU127" s="16" t="s">
        <v>92</v>
      </c>
      <c r="AY127" s="16" t="s">
        <v>123</v>
      </c>
      <c r="BE127" s="93">
        <f>IF(U127="základní",N127,0)</f>
        <v>0</v>
      </c>
      <c r="BF127" s="93">
        <f>IF(U127="snížená",N127,0)</f>
        <v>0</v>
      </c>
      <c r="BG127" s="93">
        <f>IF(U127="zákl. přenesená",N127,0)</f>
        <v>0</v>
      </c>
      <c r="BH127" s="93">
        <f>IF(U127="sníž. přenesená",N127,0)</f>
        <v>0</v>
      </c>
      <c r="BI127" s="93">
        <f>IF(U127="nulová",N127,0)</f>
        <v>0</v>
      </c>
      <c r="BJ127" s="16" t="s">
        <v>15</v>
      </c>
      <c r="BK127" s="93">
        <f>ROUND(L127*K127,2)</f>
        <v>0</v>
      </c>
      <c r="BL127" s="16" t="s">
        <v>128</v>
      </c>
      <c r="BM127" s="16" t="s">
        <v>136</v>
      </c>
    </row>
    <row r="128" spans="2:65" s="1" customFormat="1" ht="31.5" customHeight="1" x14ac:dyDescent="0.3">
      <c r="B128" s="32"/>
      <c r="C128" s="139" t="s">
        <v>137</v>
      </c>
      <c r="D128" s="139" t="s">
        <v>124</v>
      </c>
      <c r="E128" s="140" t="s">
        <v>138</v>
      </c>
      <c r="F128" s="235" t="s">
        <v>139</v>
      </c>
      <c r="G128" s="236"/>
      <c r="H128" s="236"/>
      <c r="I128" s="236"/>
      <c r="J128" s="141" t="s">
        <v>127</v>
      </c>
      <c r="K128" s="142">
        <v>8.8000000000000007</v>
      </c>
      <c r="L128" s="237">
        <v>0</v>
      </c>
      <c r="M128" s="236"/>
      <c r="N128" s="238">
        <f>ROUND(L128*K128,2)</f>
        <v>0</v>
      </c>
      <c r="O128" s="236"/>
      <c r="P128" s="236"/>
      <c r="Q128" s="236"/>
      <c r="R128" s="33"/>
      <c r="T128" s="143" t="s">
        <v>13</v>
      </c>
      <c r="U128" s="39" t="s">
        <v>35</v>
      </c>
      <c r="W128" s="144">
        <f>V128*K128</f>
        <v>0</v>
      </c>
      <c r="X128" s="144">
        <v>0</v>
      </c>
      <c r="Y128" s="144">
        <f>X128*K128</f>
        <v>0</v>
      </c>
      <c r="Z128" s="144">
        <v>0.18099999999999999</v>
      </c>
      <c r="AA128" s="145">
        <f>Z128*K128</f>
        <v>1.5928</v>
      </c>
      <c r="AR128" s="16" t="s">
        <v>128</v>
      </c>
      <c r="AT128" s="16" t="s">
        <v>124</v>
      </c>
      <c r="AU128" s="16" t="s">
        <v>92</v>
      </c>
      <c r="AY128" s="16" t="s">
        <v>123</v>
      </c>
      <c r="BE128" s="93">
        <f>IF(U128="základní",N128,0)</f>
        <v>0</v>
      </c>
      <c r="BF128" s="93">
        <f>IF(U128="snížená",N128,0)</f>
        <v>0</v>
      </c>
      <c r="BG128" s="93">
        <f>IF(U128="zákl. přenesená",N128,0)</f>
        <v>0</v>
      </c>
      <c r="BH128" s="93">
        <f>IF(U128="sníž. přenesená",N128,0)</f>
        <v>0</v>
      </c>
      <c r="BI128" s="93">
        <f>IF(U128="nulová",N128,0)</f>
        <v>0</v>
      </c>
      <c r="BJ128" s="16" t="s">
        <v>15</v>
      </c>
      <c r="BK128" s="93">
        <f>ROUND(L128*K128,2)</f>
        <v>0</v>
      </c>
      <c r="BL128" s="16" t="s">
        <v>128</v>
      </c>
      <c r="BM128" s="16" t="s">
        <v>140</v>
      </c>
    </row>
    <row r="129" spans="2:65" s="1" customFormat="1" ht="31.5" customHeight="1" x14ac:dyDescent="0.3">
      <c r="B129" s="32"/>
      <c r="C129" s="139" t="s">
        <v>128</v>
      </c>
      <c r="D129" s="139" t="s">
        <v>124</v>
      </c>
      <c r="E129" s="140" t="s">
        <v>141</v>
      </c>
      <c r="F129" s="235" t="s">
        <v>142</v>
      </c>
      <c r="G129" s="236"/>
      <c r="H129" s="236"/>
      <c r="I129" s="236"/>
      <c r="J129" s="141" t="s">
        <v>127</v>
      </c>
      <c r="K129" s="142">
        <v>65</v>
      </c>
      <c r="L129" s="237">
        <v>0</v>
      </c>
      <c r="M129" s="236"/>
      <c r="N129" s="238">
        <f>ROUND(L129*K129,2)</f>
        <v>0</v>
      </c>
      <c r="O129" s="236"/>
      <c r="P129" s="236"/>
      <c r="Q129" s="236"/>
      <c r="R129" s="33"/>
      <c r="T129" s="143" t="s">
        <v>13</v>
      </c>
      <c r="U129" s="39" t="s">
        <v>35</v>
      </c>
      <c r="W129" s="144">
        <f>V129*K129</f>
        <v>0</v>
      </c>
      <c r="X129" s="144">
        <v>1.0000000000000001E-5</v>
      </c>
      <c r="Y129" s="144">
        <f>X129*K129</f>
        <v>6.5000000000000008E-4</v>
      </c>
      <c r="Z129" s="144">
        <v>0.154</v>
      </c>
      <c r="AA129" s="145">
        <f>Z129*K129</f>
        <v>10.01</v>
      </c>
      <c r="AR129" s="16" t="s">
        <v>128</v>
      </c>
      <c r="AT129" s="16" t="s">
        <v>124</v>
      </c>
      <c r="AU129" s="16" t="s">
        <v>92</v>
      </c>
      <c r="AY129" s="16" t="s">
        <v>123</v>
      </c>
      <c r="BE129" s="93">
        <f>IF(U129="základní",N129,0)</f>
        <v>0</v>
      </c>
      <c r="BF129" s="93">
        <f>IF(U129="snížená",N129,0)</f>
        <v>0</v>
      </c>
      <c r="BG129" s="93">
        <f>IF(U129="zákl. přenesená",N129,0)</f>
        <v>0</v>
      </c>
      <c r="BH129" s="93">
        <f>IF(U129="sníž. přenesená",N129,0)</f>
        <v>0</v>
      </c>
      <c r="BI129" s="93">
        <f>IF(U129="nulová",N129,0)</f>
        <v>0</v>
      </c>
      <c r="BJ129" s="16" t="s">
        <v>15</v>
      </c>
      <c r="BK129" s="93">
        <f>ROUND(L129*K129,2)</f>
        <v>0</v>
      </c>
      <c r="BL129" s="16" t="s">
        <v>128</v>
      </c>
      <c r="BM129" s="16" t="s">
        <v>143</v>
      </c>
    </row>
    <row r="130" spans="2:65" s="10" customFormat="1" ht="22.5" customHeight="1" x14ac:dyDescent="0.3">
      <c r="B130" s="146"/>
      <c r="E130" s="147" t="s">
        <v>13</v>
      </c>
      <c r="F130" s="239" t="s">
        <v>144</v>
      </c>
      <c r="G130" s="240"/>
      <c r="H130" s="240"/>
      <c r="I130" s="240"/>
      <c r="K130" s="148">
        <v>65</v>
      </c>
      <c r="R130" s="149"/>
      <c r="T130" s="150"/>
      <c r="AA130" s="151"/>
      <c r="AT130" s="147" t="s">
        <v>131</v>
      </c>
      <c r="AU130" s="147" t="s">
        <v>92</v>
      </c>
      <c r="AV130" s="10" t="s">
        <v>92</v>
      </c>
      <c r="AW130" s="10" t="s">
        <v>132</v>
      </c>
      <c r="AX130" s="10" t="s">
        <v>70</v>
      </c>
      <c r="AY130" s="147" t="s">
        <v>123</v>
      </c>
    </row>
    <row r="131" spans="2:65" s="11" customFormat="1" ht="22.5" customHeight="1" x14ac:dyDescent="0.3">
      <c r="B131" s="152"/>
      <c r="E131" s="153" t="s">
        <v>13</v>
      </c>
      <c r="F131" s="241" t="s">
        <v>133</v>
      </c>
      <c r="G131" s="242"/>
      <c r="H131" s="242"/>
      <c r="I131" s="242"/>
      <c r="K131" s="154">
        <v>65</v>
      </c>
      <c r="R131" s="155"/>
      <c r="T131" s="156"/>
      <c r="AA131" s="157"/>
      <c r="AT131" s="158" t="s">
        <v>131</v>
      </c>
      <c r="AU131" s="158" t="s">
        <v>92</v>
      </c>
      <c r="AV131" s="11" t="s">
        <v>128</v>
      </c>
      <c r="AW131" s="11" t="s">
        <v>132</v>
      </c>
      <c r="AX131" s="11" t="s">
        <v>15</v>
      </c>
      <c r="AY131" s="158" t="s">
        <v>123</v>
      </c>
    </row>
    <row r="132" spans="2:65" s="1" customFormat="1" ht="22.5" customHeight="1" x14ac:dyDescent="0.3">
      <c r="B132" s="32"/>
      <c r="C132" s="139" t="s">
        <v>145</v>
      </c>
      <c r="D132" s="139" t="s">
        <v>124</v>
      </c>
      <c r="E132" s="140" t="s">
        <v>146</v>
      </c>
      <c r="F132" s="235" t="s">
        <v>147</v>
      </c>
      <c r="G132" s="236"/>
      <c r="H132" s="236"/>
      <c r="I132" s="236"/>
      <c r="J132" s="141" t="s">
        <v>148</v>
      </c>
      <c r="K132" s="142">
        <v>2</v>
      </c>
      <c r="L132" s="237">
        <v>0</v>
      </c>
      <c r="M132" s="236"/>
      <c r="N132" s="238">
        <f>ROUND(L132*K132,2)</f>
        <v>0</v>
      </c>
      <c r="O132" s="236"/>
      <c r="P132" s="236"/>
      <c r="Q132" s="236"/>
      <c r="R132" s="33"/>
      <c r="T132" s="143" t="s">
        <v>13</v>
      </c>
      <c r="U132" s="39" t="s">
        <v>35</v>
      </c>
      <c r="W132" s="144">
        <f>V132*K132</f>
        <v>0</v>
      </c>
      <c r="X132" s="144">
        <v>0</v>
      </c>
      <c r="Y132" s="144">
        <f>X132*K132</f>
        <v>0</v>
      </c>
      <c r="Z132" s="144">
        <v>0.23</v>
      </c>
      <c r="AA132" s="145">
        <f>Z132*K132</f>
        <v>0.46</v>
      </c>
      <c r="AR132" s="16" t="s">
        <v>128</v>
      </c>
      <c r="AT132" s="16" t="s">
        <v>124</v>
      </c>
      <c r="AU132" s="16" t="s">
        <v>92</v>
      </c>
      <c r="AY132" s="16" t="s">
        <v>123</v>
      </c>
      <c r="BE132" s="93">
        <f>IF(U132="základní",N132,0)</f>
        <v>0</v>
      </c>
      <c r="BF132" s="93">
        <f>IF(U132="snížená",N132,0)</f>
        <v>0</v>
      </c>
      <c r="BG132" s="93">
        <f>IF(U132="zákl. přenesená",N132,0)</f>
        <v>0</v>
      </c>
      <c r="BH132" s="93">
        <f>IF(U132="sníž. přenesená",N132,0)</f>
        <v>0</v>
      </c>
      <c r="BI132" s="93">
        <f>IF(U132="nulová",N132,0)</f>
        <v>0</v>
      </c>
      <c r="BJ132" s="16" t="s">
        <v>15</v>
      </c>
      <c r="BK132" s="93">
        <f>ROUND(L132*K132,2)</f>
        <v>0</v>
      </c>
      <c r="BL132" s="16" t="s">
        <v>128</v>
      </c>
      <c r="BM132" s="16" t="s">
        <v>149</v>
      </c>
    </row>
    <row r="133" spans="2:65" s="1" customFormat="1" ht="31.5" customHeight="1" x14ac:dyDescent="0.3">
      <c r="B133" s="32"/>
      <c r="C133" s="139" t="s">
        <v>150</v>
      </c>
      <c r="D133" s="139" t="s">
        <v>124</v>
      </c>
      <c r="E133" s="140" t="s">
        <v>151</v>
      </c>
      <c r="F133" s="235" t="s">
        <v>152</v>
      </c>
      <c r="G133" s="236"/>
      <c r="H133" s="236"/>
      <c r="I133" s="236"/>
      <c r="J133" s="141" t="s">
        <v>153</v>
      </c>
      <c r="K133" s="142">
        <v>20.905999999999999</v>
      </c>
      <c r="L133" s="237">
        <v>0</v>
      </c>
      <c r="M133" s="236"/>
      <c r="N133" s="238">
        <f>ROUND(L133*K133,2)</f>
        <v>0</v>
      </c>
      <c r="O133" s="236"/>
      <c r="P133" s="236"/>
      <c r="Q133" s="236"/>
      <c r="R133" s="33"/>
      <c r="T133" s="143" t="s">
        <v>13</v>
      </c>
      <c r="U133" s="39" t="s">
        <v>35</v>
      </c>
      <c r="W133" s="144">
        <f>V133*K133</f>
        <v>0</v>
      </c>
      <c r="X133" s="144">
        <v>0</v>
      </c>
      <c r="Y133" s="144">
        <f>X133*K133</f>
        <v>0</v>
      </c>
      <c r="Z133" s="144">
        <v>0</v>
      </c>
      <c r="AA133" s="145">
        <f>Z133*K133</f>
        <v>0</v>
      </c>
      <c r="AR133" s="16" t="s">
        <v>128</v>
      </c>
      <c r="AT133" s="16" t="s">
        <v>124</v>
      </c>
      <c r="AU133" s="16" t="s">
        <v>92</v>
      </c>
      <c r="AY133" s="16" t="s">
        <v>123</v>
      </c>
      <c r="BE133" s="93">
        <f>IF(U133="základní",N133,0)</f>
        <v>0</v>
      </c>
      <c r="BF133" s="93">
        <f>IF(U133="snížená",N133,0)</f>
        <v>0</v>
      </c>
      <c r="BG133" s="93">
        <f>IF(U133="zákl. přenesená",N133,0)</f>
        <v>0</v>
      </c>
      <c r="BH133" s="93">
        <f>IF(U133="sníž. přenesená",N133,0)</f>
        <v>0</v>
      </c>
      <c r="BI133" s="93">
        <f>IF(U133="nulová",N133,0)</f>
        <v>0</v>
      </c>
      <c r="BJ133" s="16" t="s">
        <v>15</v>
      </c>
      <c r="BK133" s="93">
        <f>ROUND(L133*K133,2)</f>
        <v>0</v>
      </c>
      <c r="BL133" s="16" t="s">
        <v>128</v>
      </c>
      <c r="BM133" s="16" t="s">
        <v>154</v>
      </c>
    </row>
    <row r="134" spans="2:65" s="10" customFormat="1" ht="22.5" customHeight="1" x14ac:dyDescent="0.3">
      <c r="B134" s="146"/>
      <c r="E134" s="147" t="s">
        <v>13</v>
      </c>
      <c r="F134" s="239" t="s">
        <v>155</v>
      </c>
      <c r="G134" s="240"/>
      <c r="H134" s="240"/>
      <c r="I134" s="240"/>
      <c r="K134" s="148">
        <v>41.811</v>
      </c>
      <c r="R134" s="149"/>
      <c r="T134" s="150"/>
      <c r="AA134" s="151"/>
      <c r="AT134" s="147" t="s">
        <v>131</v>
      </c>
      <c r="AU134" s="147" t="s">
        <v>92</v>
      </c>
      <c r="AV134" s="10" t="s">
        <v>92</v>
      </c>
      <c r="AW134" s="10" t="s">
        <v>132</v>
      </c>
      <c r="AX134" s="10" t="s">
        <v>70</v>
      </c>
      <c r="AY134" s="147" t="s">
        <v>123</v>
      </c>
    </row>
    <row r="135" spans="2:65" s="11" customFormat="1" ht="22.5" customHeight="1" x14ac:dyDescent="0.3">
      <c r="B135" s="152"/>
      <c r="E135" s="153" t="s">
        <v>13</v>
      </c>
      <c r="F135" s="241" t="s">
        <v>133</v>
      </c>
      <c r="G135" s="242"/>
      <c r="H135" s="242"/>
      <c r="I135" s="242"/>
      <c r="K135" s="154">
        <v>41.811</v>
      </c>
      <c r="R135" s="155"/>
      <c r="T135" s="156"/>
      <c r="AA135" s="157"/>
      <c r="AT135" s="158" t="s">
        <v>131</v>
      </c>
      <c r="AU135" s="158" t="s">
        <v>92</v>
      </c>
      <c r="AV135" s="11" t="s">
        <v>128</v>
      </c>
      <c r="AW135" s="11" t="s">
        <v>132</v>
      </c>
      <c r="AX135" s="11" t="s">
        <v>70</v>
      </c>
      <c r="AY135" s="158" t="s">
        <v>123</v>
      </c>
    </row>
    <row r="136" spans="2:65" s="10" customFormat="1" ht="22.5" customHeight="1" x14ac:dyDescent="0.3">
      <c r="B136" s="146"/>
      <c r="E136" s="147" t="s">
        <v>13</v>
      </c>
      <c r="F136" s="243" t="s">
        <v>156</v>
      </c>
      <c r="G136" s="240"/>
      <c r="H136" s="240"/>
      <c r="I136" s="240"/>
      <c r="K136" s="148">
        <v>20.9055</v>
      </c>
      <c r="R136" s="149"/>
      <c r="T136" s="150"/>
      <c r="AA136" s="151"/>
      <c r="AT136" s="147" t="s">
        <v>131</v>
      </c>
      <c r="AU136" s="147" t="s">
        <v>92</v>
      </c>
      <c r="AV136" s="10" t="s">
        <v>92</v>
      </c>
      <c r="AW136" s="10" t="s">
        <v>132</v>
      </c>
      <c r="AX136" s="10" t="s">
        <v>70</v>
      </c>
      <c r="AY136" s="147" t="s">
        <v>123</v>
      </c>
    </row>
    <row r="137" spans="2:65" s="11" customFormat="1" ht="22.5" customHeight="1" x14ac:dyDescent="0.3">
      <c r="B137" s="152"/>
      <c r="E137" s="153" t="s">
        <v>13</v>
      </c>
      <c r="F137" s="241" t="s">
        <v>133</v>
      </c>
      <c r="G137" s="242"/>
      <c r="H137" s="242"/>
      <c r="I137" s="242"/>
      <c r="K137" s="154">
        <v>20.9055</v>
      </c>
      <c r="R137" s="155"/>
      <c r="T137" s="156"/>
      <c r="AA137" s="157"/>
      <c r="AT137" s="158" t="s">
        <v>131</v>
      </c>
      <c r="AU137" s="158" t="s">
        <v>92</v>
      </c>
      <c r="AV137" s="11" t="s">
        <v>128</v>
      </c>
      <c r="AW137" s="11" t="s">
        <v>132</v>
      </c>
      <c r="AX137" s="11" t="s">
        <v>15</v>
      </c>
      <c r="AY137" s="158" t="s">
        <v>123</v>
      </c>
    </row>
    <row r="138" spans="2:65" s="1" customFormat="1" ht="31.5" customHeight="1" x14ac:dyDescent="0.3">
      <c r="B138" s="32"/>
      <c r="C138" s="139" t="s">
        <v>157</v>
      </c>
      <c r="D138" s="139" t="s">
        <v>124</v>
      </c>
      <c r="E138" s="140" t="s">
        <v>158</v>
      </c>
      <c r="F138" s="235" t="s">
        <v>159</v>
      </c>
      <c r="G138" s="236"/>
      <c r="H138" s="236"/>
      <c r="I138" s="236"/>
      <c r="J138" s="141" t="s">
        <v>153</v>
      </c>
      <c r="K138" s="142">
        <v>20.905999999999999</v>
      </c>
      <c r="L138" s="237">
        <v>0</v>
      </c>
      <c r="M138" s="236"/>
      <c r="N138" s="238">
        <f>ROUND(L138*K138,2)</f>
        <v>0</v>
      </c>
      <c r="O138" s="236"/>
      <c r="P138" s="236"/>
      <c r="Q138" s="236"/>
      <c r="R138" s="33"/>
      <c r="T138" s="143" t="s">
        <v>13</v>
      </c>
      <c r="U138" s="39" t="s">
        <v>35</v>
      </c>
      <c r="W138" s="144">
        <f>V138*K138</f>
        <v>0</v>
      </c>
      <c r="X138" s="144">
        <v>0</v>
      </c>
      <c r="Y138" s="144">
        <f>X138*K138</f>
        <v>0</v>
      </c>
      <c r="Z138" s="144">
        <v>0</v>
      </c>
      <c r="AA138" s="145">
        <f>Z138*K138</f>
        <v>0</v>
      </c>
      <c r="AR138" s="16" t="s">
        <v>128</v>
      </c>
      <c r="AT138" s="16" t="s">
        <v>124</v>
      </c>
      <c r="AU138" s="16" t="s">
        <v>92</v>
      </c>
      <c r="AY138" s="16" t="s">
        <v>123</v>
      </c>
      <c r="BE138" s="93">
        <f>IF(U138="základní",N138,0)</f>
        <v>0</v>
      </c>
      <c r="BF138" s="93">
        <f>IF(U138="snížená",N138,0)</f>
        <v>0</v>
      </c>
      <c r="BG138" s="93">
        <f>IF(U138="zákl. přenesená",N138,0)</f>
        <v>0</v>
      </c>
      <c r="BH138" s="93">
        <f>IF(U138="sníž. přenesená",N138,0)</f>
        <v>0</v>
      </c>
      <c r="BI138" s="93">
        <f>IF(U138="nulová",N138,0)</f>
        <v>0</v>
      </c>
      <c r="BJ138" s="16" t="s">
        <v>15</v>
      </c>
      <c r="BK138" s="93">
        <f>ROUND(L138*K138,2)</f>
        <v>0</v>
      </c>
      <c r="BL138" s="16" t="s">
        <v>128</v>
      </c>
      <c r="BM138" s="16" t="s">
        <v>160</v>
      </c>
    </row>
    <row r="139" spans="2:65" s="1" customFormat="1" ht="31.5" customHeight="1" x14ac:dyDescent="0.3">
      <c r="B139" s="32"/>
      <c r="C139" s="139" t="s">
        <v>161</v>
      </c>
      <c r="D139" s="139" t="s">
        <v>124</v>
      </c>
      <c r="E139" s="140" t="s">
        <v>162</v>
      </c>
      <c r="F139" s="235" t="s">
        <v>163</v>
      </c>
      <c r="G139" s="236"/>
      <c r="H139" s="236"/>
      <c r="I139" s="236"/>
      <c r="J139" s="141" t="s">
        <v>153</v>
      </c>
      <c r="K139" s="142">
        <v>20.905999999999999</v>
      </c>
      <c r="L139" s="237">
        <v>0</v>
      </c>
      <c r="M139" s="236"/>
      <c r="N139" s="238">
        <f>ROUND(L139*K139,2)</f>
        <v>0</v>
      </c>
      <c r="O139" s="236"/>
      <c r="P139" s="236"/>
      <c r="Q139" s="236"/>
      <c r="R139" s="33"/>
      <c r="T139" s="143" t="s">
        <v>13</v>
      </c>
      <c r="U139" s="39" t="s">
        <v>35</v>
      </c>
      <c r="W139" s="144">
        <f>V139*K139</f>
        <v>0</v>
      </c>
      <c r="X139" s="144">
        <v>0</v>
      </c>
      <c r="Y139" s="144">
        <f>X139*K139</f>
        <v>0</v>
      </c>
      <c r="Z139" s="144">
        <v>0</v>
      </c>
      <c r="AA139" s="145">
        <f>Z139*K139</f>
        <v>0</v>
      </c>
      <c r="AR139" s="16" t="s">
        <v>128</v>
      </c>
      <c r="AT139" s="16" t="s">
        <v>124</v>
      </c>
      <c r="AU139" s="16" t="s">
        <v>92</v>
      </c>
      <c r="AY139" s="16" t="s">
        <v>123</v>
      </c>
      <c r="BE139" s="93">
        <f>IF(U139="základní",N139,0)</f>
        <v>0</v>
      </c>
      <c r="BF139" s="93">
        <f>IF(U139="snížená",N139,0)</f>
        <v>0</v>
      </c>
      <c r="BG139" s="93">
        <f>IF(U139="zákl. přenesená",N139,0)</f>
        <v>0</v>
      </c>
      <c r="BH139" s="93">
        <f>IF(U139="sníž. přenesená",N139,0)</f>
        <v>0</v>
      </c>
      <c r="BI139" s="93">
        <f>IF(U139="nulová",N139,0)</f>
        <v>0</v>
      </c>
      <c r="BJ139" s="16" t="s">
        <v>15</v>
      </c>
      <c r="BK139" s="93">
        <f>ROUND(L139*K139,2)</f>
        <v>0</v>
      </c>
      <c r="BL139" s="16" t="s">
        <v>128</v>
      </c>
      <c r="BM139" s="16" t="s">
        <v>164</v>
      </c>
    </row>
    <row r="140" spans="2:65" s="1" customFormat="1" ht="31.5" customHeight="1" x14ac:dyDescent="0.3">
      <c r="B140" s="32"/>
      <c r="C140" s="139" t="s">
        <v>165</v>
      </c>
      <c r="D140" s="139" t="s">
        <v>124</v>
      </c>
      <c r="E140" s="140" t="s">
        <v>166</v>
      </c>
      <c r="F140" s="235" t="s">
        <v>167</v>
      </c>
      <c r="G140" s="236"/>
      <c r="H140" s="236"/>
      <c r="I140" s="236"/>
      <c r="J140" s="141" t="s">
        <v>153</v>
      </c>
      <c r="K140" s="142">
        <v>20.905999999999999</v>
      </c>
      <c r="L140" s="237">
        <v>0</v>
      </c>
      <c r="M140" s="236"/>
      <c r="N140" s="238">
        <f>ROUND(L140*K140,2)</f>
        <v>0</v>
      </c>
      <c r="O140" s="236"/>
      <c r="P140" s="236"/>
      <c r="Q140" s="236"/>
      <c r="R140" s="33"/>
      <c r="T140" s="143" t="s">
        <v>13</v>
      </c>
      <c r="U140" s="39" t="s">
        <v>35</v>
      </c>
      <c r="W140" s="144">
        <f>V140*K140</f>
        <v>0</v>
      </c>
      <c r="X140" s="144">
        <v>0</v>
      </c>
      <c r="Y140" s="144">
        <f>X140*K140</f>
        <v>0</v>
      </c>
      <c r="Z140" s="144">
        <v>0</v>
      </c>
      <c r="AA140" s="145">
        <f>Z140*K140</f>
        <v>0</v>
      </c>
      <c r="AR140" s="16" t="s">
        <v>128</v>
      </c>
      <c r="AT140" s="16" t="s">
        <v>124</v>
      </c>
      <c r="AU140" s="16" t="s">
        <v>92</v>
      </c>
      <c r="AY140" s="16" t="s">
        <v>123</v>
      </c>
      <c r="BE140" s="93">
        <f>IF(U140="základní",N140,0)</f>
        <v>0</v>
      </c>
      <c r="BF140" s="93">
        <f>IF(U140="snížená",N140,0)</f>
        <v>0</v>
      </c>
      <c r="BG140" s="93">
        <f>IF(U140="zákl. přenesená",N140,0)</f>
        <v>0</v>
      </c>
      <c r="BH140" s="93">
        <f>IF(U140="sníž. přenesená",N140,0)</f>
        <v>0</v>
      </c>
      <c r="BI140" s="93">
        <f>IF(U140="nulová",N140,0)</f>
        <v>0</v>
      </c>
      <c r="BJ140" s="16" t="s">
        <v>15</v>
      </c>
      <c r="BK140" s="93">
        <f>ROUND(L140*K140,2)</f>
        <v>0</v>
      </c>
      <c r="BL140" s="16" t="s">
        <v>128</v>
      </c>
      <c r="BM140" s="16" t="s">
        <v>168</v>
      </c>
    </row>
    <row r="141" spans="2:65" s="1" customFormat="1" ht="31.5" customHeight="1" x14ac:dyDescent="0.3">
      <c r="B141" s="32"/>
      <c r="C141" s="139" t="s">
        <v>20</v>
      </c>
      <c r="D141" s="139" t="s">
        <v>124</v>
      </c>
      <c r="E141" s="140" t="s">
        <v>169</v>
      </c>
      <c r="F141" s="235" t="s">
        <v>170</v>
      </c>
      <c r="G141" s="236"/>
      <c r="H141" s="236"/>
      <c r="I141" s="236"/>
      <c r="J141" s="141" t="s">
        <v>153</v>
      </c>
      <c r="K141" s="142">
        <v>16.696999999999999</v>
      </c>
      <c r="L141" s="237">
        <v>0</v>
      </c>
      <c r="M141" s="236"/>
      <c r="N141" s="238">
        <f>ROUND(L141*K141,2)</f>
        <v>0</v>
      </c>
      <c r="O141" s="236"/>
      <c r="P141" s="236"/>
      <c r="Q141" s="236"/>
      <c r="R141" s="33"/>
      <c r="T141" s="143" t="s">
        <v>13</v>
      </c>
      <c r="U141" s="39" t="s">
        <v>35</v>
      </c>
      <c r="W141" s="144">
        <f>V141*K141</f>
        <v>0</v>
      </c>
      <c r="X141" s="144">
        <v>0</v>
      </c>
      <c r="Y141" s="144">
        <f>X141*K141</f>
        <v>0</v>
      </c>
      <c r="Z141" s="144">
        <v>0</v>
      </c>
      <c r="AA141" s="145">
        <f>Z141*K141</f>
        <v>0</v>
      </c>
      <c r="AR141" s="16" t="s">
        <v>128</v>
      </c>
      <c r="AT141" s="16" t="s">
        <v>124</v>
      </c>
      <c r="AU141" s="16" t="s">
        <v>92</v>
      </c>
      <c r="AY141" s="16" t="s">
        <v>123</v>
      </c>
      <c r="BE141" s="93">
        <f>IF(U141="základní",N141,0)</f>
        <v>0</v>
      </c>
      <c r="BF141" s="93">
        <f>IF(U141="snížená",N141,0)</f>
        <v>0</v>
      </c>
      <c r="BG141" s="93">
        <f>IF(U141="zákl. přenesená",N141,0)</f>
        <v>0</v>
      </c>
      <c r="BH141" s="93">
        <f>IF(U141="sníž. přenesená",N141,0)</f>
        <v>0</v>
      </c>
      <c r="BI141" s="93">
        <f>IF(U141="nulová",N141,0)</f>
        <v>0</v>
      </c>
      <c r="BJ141" s="16" t="s">
        <v>15</v>
      </c>
      <c r="BK141" s="93">
        <f>ROUND(L141*K141,2)</f>
        <v>0</v>
      </c>
      <c r="BL141" s="16" t="s">
        <v>128</v>
      </c>
      <c r="BM141" s="16" t="s">
        <v>171</v>
      </c>
    </row>
    <row r="142" spans="2:65" s="10" customFormat="1" ht="22.5" customHeight="1" x14ac:dyDescent="0.3">
      <c r="B142" s="146"/>
      <c r="E142" s="147" t="s">
        <v>13</v>
      </c>
      <c r="F142" s="239" t="s">
        <v>172</v>
      </c>
      <c r="G142" s="240"/>
      <c r="H142" s="240"/>
      <c r="I142" s="240"/>
      <c r="K142" s="148">
        <v>33.394399999999997</v>
      </c>
      <c r="R142" s="149"/>
      <c r="T142" s="150"/>
      <c r="AA142" s="151"/>
      <c r="AT142" s="147" t="s">
        <v>131</v>
      </c>
      <c r="AU142" s="147" t="s">
        <v>92</v>
      </c>
      <c r="AV142" s="10" t="s">
        <v>92</v>
      </c>
      <c r="AW142" s="10" t="s">
        <v>132</v>
      </c>
      <c r="AX142" s="10" t="s">
        <v>70</v>
      </c>
      <c r="AY142" s="147" t="s">
        <v>123</v>
      </c>
    </row>
    <row r="143" spans="2:65" s="11" customFormat="1" ht="22.5" customHeight="1" x14ac:dyDescent="0.3">
      <c r="B143" s="152"/>
      <c r="E143" s="153" t="s">
        <v>13</v>
      </c>
      <c r="F143" s="241" t="s">
        <v>133</v>
      </c>
      <c r="G143" s="242"/>
      <c r="H143" s="242"/>
      <c r="I143" s="242"/>
      <c r="K143" s="154">
        <v>33.394399999999997</v>
      </c>
      <c r="R143" s="155"/>
      <c r="T143" s="156"/>
      <c r="AA143" s="157"/>
      <c r="AT143" s="158" t="s">
        <v>131</v>
      </c>
      <c r="AU143" s="158" t="s">
        <v>92</v>
      </c>
      <c r="AV143" s="11" t="s">
        <v>128</v>
      </c>
      <c r="AW143" s="11" t="s">
        <v>132</v>
      </c>
      <c r="AX143" s="11" t="s">
        <v>70</v>
      </c>
      <c r="AY143" s="158" t="s">
        <v>123</v>
      </c>
    </row>
    <row r="144" spans="2:65" s="10" customFormat="1" ht="22.5" customHeight="1" x14ac:dyDescent="0.3">
      <c r="B144" s="146"/>
      <c r="E144" s="147" t="s">
        <v>13</v>
      </c>
      <c r="F144" s="243" t="s">
        <v>173</v>
      </c>
      <c r="G144" s="240"/>
      <c r="H144" s="240"/>
      <c r="I144" s="240"/>
      <c r="K144" s="148">
        <v>16.696999999999999</v>
      </c>
      <c r="R144" s="149"/>
      <c r="T144" s="150"/>
      <c r="AA144" s="151"/>
      <c r="AT144" s="147" t="s">
        <v>131</v>
      </c>
      <c r="AU144" s="147" t="s">
        <v>92</v>
      </c>
      <c r="AV144" s="10" t="s">
        <v>92</v>
      </c>
      <c r="AW144" s="10" t="s">
        <v>132</v>
      </c>
      <c r="AX144" s="10" t="s">
        <v>70</v>
      </c>
      <c r="AY144" s="147" t="s">
        <v>123</v>
      </c>
    </row>
    <row r="145" spans="2:65" s="11" customFormat="1" ht="22.5" customHeight="1" x14ac:dyDescent="0.3">
      <c r="B145" s="152"/>
      <c r="E145" s="153" t="s">
        <v>13</v>
      </c>
      <c r="F145" s="241" t="s">
        <v>133</v>
      </c>
      <c r="G145" s="242"/>
      <c r="H145" s="242"/>
      <c r="I145" s="242"/>
      <c r="K145" s="154">
        <v>16.696999999999999</v>
      </c>
      <c r="R145" s="155"/>
      <c r="T145" s="156"/>
      <c r="AA145" s="157"/>
      <c r="AT145" s="158" t="s">
        <v>131</v>
      </c>
      <c r="AU145" s="158" t="s">
        <v>92</v>
      </c>
      <c r="AV145" s="11" t="s">
        <v>128</v>
      </c>
      <c r="AW145" s="11" t="s">
        <v>132</v>
      </c>
      <c r="AX145" s="11" t="s">
        <v>15</v>
      </c>
      <c r="AY145" s="158" t="s">
        <v>123</v>
      </c>
    </row>
    <row r="146" spans="2:65" s="1" customFormat="1" ht="31.5" customHeight="1" x14ac:dyDescent="0.3">
      <c r="B146" s="32"/>
      <c r="C146" s="139" t="s">
        <v>174</v>
      </c>
      <c r="D146" s="139" t="s">
        <v>124</v>
      </c>
      <c r="E146" s="140" t="s">
        <v>175</v>
      </c>
      <c r="F146" s="235" t="s">
        <v>176</v>
      </c>
      <c r="G146" s="236"/>
      <c r="H146" s="236"/>
      <c r="I146" s="236"/>
      <c r="J146" s="141" t="s">
        <v>153</v>
      </c>
      <c r="K146" s="142">
        <v>16.696999999999999</v>
      </c>
      <c r="L146" s="237">
        <v>0</v>
      </c>
      <c r="M146" s="236"/>
      <c r="N146" s="238">
        <f>ROUND(L146*K146,2)</f>
        <v>0</v>
      </c>
      <c r="O146" s="236"/>
      <c r="P146" s="236"/>
      <c r="Q146" s="236"/>
      <c r="R146" s="33"/>
      <c r="T146" s="143" t="s">
        <v>13</v>
      </c>
      <c r="U146" s="39" t="s">
        <v>35</v>
      </c>
      <c r="W146" s="144">
        <f>V146*K146</f>
        <v>0</v>
      </c>
      <c r="X146" s="144">
        <v>0</v>
      </c>
      <c r="Y146" s="144">
        <f>X146*K146</f>
        <v>0</v>
      </c>
      <c r="Z146" s="144">
        <v>0</v>
      </c>
      <c r="AA146" s="145">
        <f>Z146*K146</f>
        <v>0</v>
      </c>
      <c r="AR146" s="16" t="s">
        <v>128</v>
      </c>
      <c r="AT146" s="16" t="s">
        <v>124</v>
      </c>
      <c r="AU146" s="16" t="s">
        <v>92</v>
      </c>
      <c r="AY146" s="16" t="s">
        <v>123</v>
      </c>
      <c r="BE146" s="93">
        <f>IF(U146="základní",N146,0)</f>
        <v>0</v>
      </c>
      <c r="BF146" s="93">
        <f>IF(U146="snížená",N146,0)</f>
        <v>0</v>
      </c>
      <c r="BG146" s="93">
        <f>IF(U146="zákl. přenesená",N146,0)</f>
        <v>0</v>
      </c>
      <c r="BH146" s="93">
        <f>IF(U146="sníž. přenesená",N146,0)</f>
        <v>0</v>
      </c>
      <c r="BI146" s="93">
        <f>IF(U146="nulová",N146,0)</f>
        <v>0</v>
      </c>
      <c r="BJ146" s="16" t="s">
        <v>15</v>
      </c>
      <c r="BK146" s="93">
        <f>ROUND(L146*K146,2)</f>
        <v>0</v>
      </c>
      <c r="BL146" s="16" t="s">
        <v>128</v>
      </c>
      <c r="BM146" s="16" t="s">
        <v>177</v>
      </c>
    </row>
    <row r="147" spans="2:65" s="1" customFormat="1" ht="31.5" customHeight="1" x14ac:dyDescent="0.3">
      <c r="B147" s="32"/>
      <c r="C147" s="139" t="s">
        <v>178</v>
      </c>
      <c r="D147" s="139" t="s">
        <v>124</v>
      </c>
      <c r="E147" s="140" t="s">
        <v>179</v>
      </c>
      <c r="F147" s="235" t="s">
        <v>180</v>
      </c>
      <c r="G147" s="236"/>
      <c r="H147" s="236"/>
      <c r="I147" s="236"/>
      <c r="J147" s="141" t="s">
        <v>153</v>
      </c>
      <c r="K147" s="142">
        <v>16.696999999999999</v>
      </c>
      <c r="L147" s="237">
        <v>0</v>
      </c>
      <c r="M147" s="236"/>
      <c r="N147" s="238">
        <f>ROUND(L147*K147,2)</f>
        <v>0</v>
      </c>
      <c r="O147" s="236"/>
      <c r="P147" s="236"/>
      <c r="Q147" s="236"/>
      <c r="R147" s="33"/>
      <c r="T147" s="143" t="s">
        <v>13</v>
      </c>
      <c r="U147" s="39" t="s">
        <v>35</v>
      </c>
      <c r="W147" s="144">
        <f>V147*K147</f>
        <v>0</v>
      </c>
      <c r="X147" s="144">
        <v>0</v>
      </c>
      <c r="Y147" s="144">
        <f>X147*K147</f>
        <v>0</v>
      </c>
      <c r="Z147" s="144">
        <v>0</v>
      </c>
      <c r="AA147" s="145">
        <f>Z147*K147</f>
        <v>0</v>
      </c>
      <c r="AR147" s="16" t="s">
        <v>128</v>
      </c>
      <c r="AT147" s="16" t="s">
        <v>124</v>
      </c>
      <c r="AU147" s="16" t="s">
        <v>92</v>
      </c>
      <c r="AY147" s="16" t="s">
        <v>123</v>
      </c>
      <c r="BE147" s="93">
        <f>IF(U147="základní",N147,0)</f>
        <v>0</v>
      </c>
      <c r="BF147" s="93">
        <f>IF(U147="snížená",N147,0)</f>
        <v>0</v>
      </c>
      <c r="BG147" s="93">
        <f>IF(U147="zákl. přenesená",N147,0)</f>
        <v>0</v>
      </c>
      <c r="BH147" s="93">
        <f>IF(U147="sníž. přenesená",N147,0)</f>
        <v>0</v>
      </c>
      <c r="BI147" s="93">
        <f>IF(U147="nulová",N147,0)</f>
        <v>0</v>
      </c>
      <c r="BJ147" s="16" t="s">
        <v>15</v>
      </c>
      <c r="BK147" s="93">
        <f>ROUND(L147*K147,2)</f>
        <v>0</v>
      </c>
      <c r="BL147" s="16" t="s">
        <v>128</v>
      </c>
      <c r="BM147" s="16" t="s">
        <v>181</v>
      </c>
    </row>
    <row r="148" spans="2:65" s="1" customFormat="1" ht="31.5" customHeight="1" x14ac:dyDescent="0.3">
      <c r="B148" s="32"/>
      <c r="C148" s="139" t="s">
        <v>182</v>
      </c>
      <c r="D148" s="139" t="s">
        <v>124</v>
      </c>
      <c r="E148" s="140" t="s">
        <v>183</v>
      </c>
      <c r="F148" s="235" t="s">
        <v>184</v>
      </c>
      <c r="G148" s="236"/>
      <c r="H148" s="236"/>
      <c r="I148" s="236"/>
      <c r="J148" s="141" t="s">
        <v>153</v>
      </c>
      <c r="K148" s="142">
        <v>16.696999999999999</v>
      </c>
      <c r="L148" s="237">
        <v>0</v>
      </c>
      <c r="M148" s="236"/>
      <c r="N148" s="238">
        <f>ROUND(L148*K148,2)</f>
        <v>0</v>
      </c>
      <c r="O148" s="236"/>
      <c r="P148" s="236"/>
      <c r="Q148" s="236"/>
      <c r="R148" s="33"/>
      <c r="T148" s="143" t="s">
        <v>13</v>
      </c>
      <c r="U148" s="39" t="s">
        <v>35</v>
      </c>
      <c r="W148" s="144">
        <f>V148*K148</f>
        <v>0</v>
      </c>
      <c r="X148" s="144">
        <v>0</v>
      </c>
      <c r="Y148" s="144">
        <f>X148*K148</f>
        <v>0</v>
      </c>
      <c r="Z148" s="144">
        <v>0</v>
      </c>
      <c r="AA148" s="145">
        <f>Z148*K148</f>
        <v>0</v>
      </c>
      <c r="AR148" s="16" t="s">
        <v>128</v>
      </c>
      <c r="AT148" s="16" t="s">
        <v>124</v>
      </c>
      <c r="AU148" s="16" t="s">
        <v>92</v>
      </c>
      <c r="AY148" s="16" t="s">
        <v>123</v>
      </c>
      <c r="BE148" s="93">
        <f>IF(U148="základní",N148,0)</f>
        <v>0</v>
      </c>
      <c r="BF148" s="93">
        <f>IF(U148="snížená",N148,0)</f>
        <v>0</v>
      </c>
      <c r="BG148" s="93">
        <f>IF(U148="zákl. přenesená",N148,0)</f>
        <v>0</v>
      </c>
      <c r="BH148" s="93">
        <f>IF(U148="sníž. přenesená",N148,0)</f>
        <v>0</v>
      </c>
      <c r="BI148" s="93">
        <f>IF(U148="nulová",N148,0)</f>
        <v>0</v>
      </c>
      <c r="BJ148" s="16" t="s">
        <v>15</v>
      </c>
      <c r="BK148" s="93">
        <f>ROUND(L148*K148,2)</f>
        <v>0</v>
      </c>
      <c r="BL148" s="16" t="s">
        <v>128</v>
      </c>
      <c r="BM148" s="16" t="s">
        <v>185</v>
      </c>
    </row>
    <row r="149" spans="2:65" s="1" customFormat="1" ht="31.5" customHeight="1" x14ac:dyDescent="0.3">
      <c r="B149" s="32"/>
      <c r="C149" s="139" t="s">
        <v>186</v>
      </c>
      <c r="D149" s="139" t="s">
        <v>124</v>
      </c>
      <c r="E149" s="140" t="s">
        <v>187</v>
      </c>
      <c r="F149" s="235" t="s">
        <v>188</v>
      </c>
      <c r="G149" s="236"/>
      <c r="H149" s="236"/>
      <c r="I149" s="236"/>
      <c r="J149" s="141" t="s">
        <v>127</v>
      </c>
      <c r="K149" s="142">
        <v>136.62700000000001</v>
      </c>
      <c r="L149" s="237">
        <v>0</v>
      </c>
      <c r="M149" s="236"/>
      <c r="N149" s="238">
        <f>ROUND(L149*K149,2)</f>
        <v>0</v>
      </c>
      <c r="O149" s="236"/>
      <c r="P149" s="236"/>
      <c r="Q149" s="236"/>
      <c r="R149" s="33"/>
      <c r="T149" s="143" t="s">
        <v>13</v>
      </c>
      <c r="U149" s="39" t="s">
        <v>35</v>
      </c>
      <c r="W149" s="144">
        <f>V149*K149</f>
        <v>0</v>
      </c>
      <c r="X149" s="144">
        <v>2.0799999999999998E-3</v>
      </c>
      <c r="Y149" s="144">
        <f>X149*K149</f>
        <v>0.28418416000000002</v>
      </c>
      <c r="Z149" s="144">
        <v>0</v>
      </c>
      <c r="AA149" s="145">
        <f>Z149*K149</f>
        <v>0</v>
      </c>
      <c r="AR149" s="16" t="s">
        <v>128</v>
      </c>
      <c r="AT149" s="16" t="s">
        <v>124</v>
      </c>
      <c r="AU149" s="16" t="s">
        <v>92</v>
      </c>
      <c r="AY149" s="16" t="s">
        <v>123</v>
      </c>
      <c r="BE149" s="93">
        <f>IF(U149="základní",N149,0)</f>
        <v>0</v>
      </c>
      <c r="BF149" s="93">
        <f>IF(U149="snížená",N149,0)</f>
        <v>0</v>
      </c>
      <c r="BG149" s="93">
        <f>IF(U149="zákl. přenesená",N149,0)</f>
        <v>0</v>
      </c>
      <c r="BH149" s="93">
        <f>IF(U149="sníž. přenesená",N149,0)</f>
        <v>0</v>
      </c>
      <c r="BI149" s="93">
        <f>IF(U149="nulová",N149,0)</f>
        <v>0</v>
      </c>
      <c r="BJ149" s="16" t="s">
        <v>15</v>
      </c>
      <c r="BK149" s="93">
        <f>ROUND(L149*K149,2)</f>
        <v>0</v>
      </c>
      <c r="BL149" s="16" t="s">
        <v>128</v>
      </c>
      <c r="BM149" s="16" t="s">
        <v>189</v>
      </c>
    </row>
    <row r="150" spans="2:65" s="10" customFormat="1" ht="22.5" customHeight="1" x14ac:dyDescent="0.3">
      <c r="B150" s="146"/>
      <c r="E150" s="147" t="s">
        <v>13</v>
      </c>
      <c r="F150" s="239" t="s">
        <v>190</v>
      </c>
      <c r="G150" s="240"/>
      <c r="H150" s="240"/>
      <c r="I150" s="240"/>
      <c r="K150" s="148">
        <v>85.251000000000005</v>
      </c>
      <c r="R150" s="149"/>
      <c r="T150" s="150"/>
      <c r="AA150" s="151"/>
      <c r="AT150" s="147" t="s">
        <v>131</v>
      </c>
      <c r="AU150" s="147" t="s">
        <v>92</v>
      </c>
      <c r="AV150" s="10" t="s">
        <v>92</v>
      </c>
      <c r="AW150" s="10" t="s">
        <v>132</v>
      </c>
      <c r="AX150" s="10" t="s">
        <v>70</v>
      </c>
      <c r="AY150" s="147" t="s">
        <v>123</v>
      </c>
    </row>
    <row r="151" spans="2:65" s="10" customFormat="1" ht="22.5" customHeight="1" x14ac:dyDescent="0.3">
      <c r="B151" s="146"/>
      <c r="E151" s="147" t="s">
        <v>13</v>
      </c>
      <c r="F151" s="243" t="s">
        <v>191</v>
      </c>
      <c r="G151" s="240"/>
      <c r="H151" s="240"/>
      <c r="I151" s="240"/>
      <c r="K151" s="148">
        <v>51.375999999999998</v>
      </c>
      <c r="R151" s="149"/>
      <c r="T151" s="150"/>
      <c r="AA151" s="151"/>
      <c r="AT151" s="147" t="s">
        <v>131</v>
      </c>
      <c r="AU151" s="147" t="s">
        <v>92</v>
      </c>
      <c r="AV151" s="10" t="s">
        <v>92</v>
      </c>
      <c r="AW151" s="10" t="s">
        <v>132</v>
      </c>
      <c r="AX151" s="10" t="s">
        <v>70</v>
      </c>
      <c r="AY151" s="147" t="s">
        <v>123</v>
      </c>
    </row>
    <row r="152" spans="2:65" s="11" customFormat="1" ht="22.5" customHeight="1" x14ac:dyDescent="0.3">
      <c r="B152" s="152"/>
      <c r="E152" s="153" t="s">
        <v>13</v>
      </c>
      <c r="F152" s="241" t="s">
        <v>133</v>
      </c>
      <c r="G152" s="242"/>
      <c r="H152" s="242"/>
      <c r="I152" s="242"/>
      <c r="K152" s="154">
        <v>136.62700000000001</v>
      </c>
      <c r="R152" s="155"/>
      <c r="T152" s="156"/>
      <c r="AA152" s="157"/>
      <c r="AT152" s="158" t="s">
        <v>131</v>
      </c>
      <c r="AU152" s="158" t="s">
        <v>92</v>
      </c>
      <c r="AV152" s="11" t="s">
        <v>128</v>
      </c>
      <c r="AW152" s="11" t="s">
        <v>132</v>
      </c>
      <c r="AX152" s="11" t="s">
        <v>15</v>
      </c>
      <c r="AY152" s="158" t="s">
        <v>123</v>
      </c>
    </row>
    <row r="153" spans="2:65" s="1" customFormat="1" ht="31.5" customHeight="1" x14ac:dyDescent="0.3">
      <c r="B153" s="32"/>
      <c r="C153" s="139" t="s">
        <v>3</v>
      </c>
      <c r="D153" s="139" t="s">
        <v>124</v>
      </c>
      <c r="E153" s="140" t="s">
        <v>192</v>
      </c>
      <c r="F153" s="235" t="s">
        <v>193</v>
      </c>
      <c r="G153" s="236"/>
      <c r="H153" s="236"/>
      <c r="I153" s="236"/>
      <c r="J153" s="141" t="s">
        <v>127</v>
      </c>
      <c r="K153" s="142">
        <v>136.62700000000001</v>
      </c>
      <c r="L153" s="237">
        <v>0</v>
      </c>
      <c r="M153" s="236"/>
      <c r="N153" s="238">
        <f>ROUND(L153*K153,2)</f>
        <v>0</v>
      </c>
      <c r="O153" s="236"/>
      <c r="P153" s="236"/>
      <c r="Q153" s="236"/>
      <c r="R153" s="33"/>
      <c r="T153" s="143" t="s">
        <v>13</v>
      </c>
      <c r="U153" s="39" t="s">
        <v>35</v>
      </c>
      <c r="W153" s="144">
        <f>V153*K153</f>
        <v>0</v>
      </c>
      <c r="X153" s="144">
        <v>0</v>
      </c>
      <c r="Y153" s="144">
        <f>X153*K153</f>
        <v>0</v>
      </c>
      <c r="Z153" s="144">
        <v>0</v>
      </c>
      <c r="AA153" s="145">
        <f>Z153*K153</f>
        <v>0</v>
      </c>
      <c r="AR153" s="16" t="s">
        <v>128</v>
      </c>
      <c r="AT153" s="16" t="s">
        <v>124</v>
      </c>
      <c r="AU153" s="16" t="s">
        <v>92</v>
      </c>
      <c r="AY153" s="16" t="s">
        <v>123</v>
      </c>
      <c r="BE153" s="93">
        <f>IF(U153="základní",N153,0)</f>
        <v>0</v>
      </c>
      <c r="BF153" s="93">
        <f>IF(U153="snížená",N153,0)</f>
        <v>0</v>
      </c>
      <c r="BG153" s="93">
        <f>IF(U153="zákl. přenesená",N153,0)</f>
        <v>0</v>
      </c>
      <c r="BH153" s="93">
        <f>IF(U153="sníž. přenesená",N153,0)</f>
        <v>0</v>
      </c>
      <c r="BI153" s="93">
        <f>IF(U153="nulová",N153,0)</f>
        <v>0</v>
      </c>
      <c r="BJ153" s="16" t="s">
        <v>15</v>
      </c>
      <c r="BK153" s="93">
        <f>ROUND(L153*K153,2)</f>
        <v>0</v>
      </c>
      <c r="BL153" s="16" t="s">
        <v>128</v>
      </c>
      <c r="BM153" s="16" t="s">
        <v>194</v>
      </c>
    </row>
    <row r="154" spans="2:65" s="1" customFormat="1" ht="31.5" customHeight="1" x14ac:dyDescent="0.3">
      <c r="B154" s="32"/>
      <c r="C154" s="139" t="s">
        <v>195</v>
      </c>
      <c r="D154" s="139" t="s">
        <v>124</v>
      </c>
      <c r="E154" s="140" t="s">
        <v>196</v>
      </c>
      <c r="F154" s="235" t="s">
        <v>197</v>
      </c>
      <c r="G154" s="236"/>
      <c r="H154" s="236"/>
      <c r="I154" s="236"/>
      <c r="J154" s="141" t="s">
        <v>153</v>
      </c>
      <c r="K154" s="142">
        <v>75.204999999999998</v>
      </c>
      <c r="L154" s="237">
        <v>0</v>
      </c>
      <c r="M154" s="236"/>
      <c r="N154" s="238">
        <f>ROUND(L154*K154,2)</f>
        <v>0</v>
      </c>
      <c r="O154" s="236"/>
      <c r="P154" s="236"/>
      <c r="Q154" s="236"/>
      <c r="R154" s="33"/>
      <c r="T154" s="143" t="s">
        <v>13</v>
      </c>
      <c r="U154" s="39" t="s">
        <v>35</v>
      </c>
      <c r="W154" s="144">
        <f>V154*K154</f>
        <v>0</v>
      </c>
      <c r="X154" s="144">
        <v>0</v>
      </c>
      <c r="Y154" s="144">
        <f>X154*K154</f>
        <v>0</v>
      </c>
      <c r="Z154" s="144">
        <v>0</v>
      </c>
      <c r="AA154" s="145">
        <f>Z154*K154</f>
        <v>0</v>
      </c>
      <c r="AR154" s="16" t="s">
        <v>128</v>
      </c>
      <c r="AT154" s="16" t="s">
        <v>124</v>
      </c>
      <c r="AU154" s="16" t="s">
        <v>92</v>
      </c>
      <c r="AY154" s="16" t="s">
        <v>123</v>
      </c>
      <c r="BE154" s="93">
        <f>IF(U154="základní",N154,0)</f>
        <v>0</v>
      </c>
      <c r="BF154" s="93">
        <f>IF(U154="snížená",N154,0)</f>
        <v>0</v>
      </c>
      <c r="BG154" s="93">
        <f>IF(U154="zákl. přenesená",N154,0)</f>
        <v>0</v>
      </c>
      <c r="BH154" s="93">
        <f>IF(U154="sníž. přenesená",N154,0)</f>
        <v>0</v>
      </c>
      <c r="BI154" s="93">
        <f>IF(U154="nulová",N154,0)</f>
        <v>0</v>
      </c>
      <c r="BJ154" s="16" t="s">
        <v>15</v>
      </c>
      <c r="BK154" s="93">
        <f>ROUND(L154*K154,2)</f>
        <v>0</v>
      </c>
      <c r="BL154" s="16" t="s">
        <v>128</v>
      </c>
      <c r="BM154" s="16" t="s">
        <v>198</v>
      </c>
    </row>
    <row r="155" spans="2:65" s="10" customFormat="1" ht="22.5" customHeight="1" x14ac:dyDescent="0.3">
      <c r="B155" s="146"/>
      <c r="E155" s="147" t="s">
        <v>13</v>
      </c>
      <c r="F155" s="239" t="s">
        <v>199</v>
      </c>
      <c r="G155" s="240"/>
      <c r="H155" s="240"/>
      <c r="I155" s="240"/>
      <c r="K155" s="148">
        <v>75.204999999999998</v>
      </c>
      <c r="R155" s="149"/>
      <c r="T155" s="150"/>
      <c r="AA155" s="151"/>
      <c r="AT155" s="147" t="s">
        <v>131</v>
      </c>
      <c r="AU155" s="147" t="s">
        <v>92</v>
      </c>
      <c r="AV155" s="10" t="s">
        <v>92</v>
      </c>
      <c r="AW155" s="10" t="s">
        <v>132</v>
      </c>
      <c r="AX155" s="10" t="s">
        <v>70</v>
      </c>
      <c r="AY155" s="147" t="s">
        <v>123</v>
      </c>
    </row>
    <row r="156" spans="2:65" s="11" customFormat="1" ht="22.5" customHeight="1" x14ac:dyDescent="0.3">
      <c r="B156" s="152"/>
      <c r="E156" s="153" t="s">
        <v>13</v>
      </c>
      <c r="F156" s="241" t="s">
        <v>133</v>
      </c>
      <c r="G156" s="242"/>
      <c r="H156" s="242"/>
      <c r="I156" s="242"/>
      <c r="K156" s="154">
        <v>75.204999999999998</v>
      </c>
      <c r="R156" s="155"/>
      <c r="T156" s="156"/>
      <c r="AA156" s="157"/>
      <c r="AT156" s="158" t="s">
        <v>131</v>
      </c>
      <c r="AU156" s="158" t="s">
        <v>92</v>
      </c>
      <c r="AV156" s="11" t="s">
        <v>128</v>
      </c>
      <c r="AW156" s="11" t="s">
        <v>132</v>
      </c>
      <c r="AX156" s="11" t="s">
        <v>15</v>
      </c>
      <c r="AY156" s="158" t="s">
        <v>123</v>
      </c>
    </row>
    <row r="157" spans="2:65" s="1" customFormat="1" ht="31.5" customHeight="1" x14ac:dyDescent="0.3">
      <c r="B157" s="32"/>
      <c r="C157" s="139" t="s">
        <v>200</v>
      </c>
      <c r="D157" s="139" t="s">
        <v>124</v>
      </c>
      <c r="E157" s="140" t="s">
        <v>201</v>
      </c>
      <c r="F157" s="235" t="s">
        <v>202</v>
      </c>
      <c r="G157" s="236"/>
      <c r="H157" s="236"/>
      <c r="I157" s="236"/>
      <c r="J157" s="141" t="s">
        <v>153</v>
      </c>
      <c r="K157" s="142">
        <v>13.222</v>
      </c>
      <c r="L157" s="237">
        <v>0</v>
      </c>
      <c r="M157" s="236"/>
      <c r="N157" s="238">
        <f>ROUND(L157*K157,2)</f>
        <v>0</v>
      </c>
      <c r="O157" s="236"/>
      <c r="P157" s="236"/>
      <c r="Q157" s="236"/>
      <c r="R157" s="33"/>
      <c r="T157" s="143" t="s">
        <v>13</v>
      </c>
      <c r="U157" s="39" t="s">
        <v>35</v>
      </c>
      <c r="W157" s="144">
        <f>V157*K157</f>
        <v>0</v>
      </c>
      <c r="X157" s="144">
        <v>0</v>
      </c>
      <c r="Y157" s="144">
        <f>X157*K157</f>
        <v>0</v>
      </c>
      <c r="Z157" s="144">
        <v>0</v>
      </c>
      <c r="AA157" s="145">
        <f>Z157*K157</f>
        <v>0</v>
      </c>
      <c r="AR157" s="16" t="s">
        <v>128</v>
      </c>
      <c r="AT157" s="16" t="s">
        <v>124</v>
      </c>
      <c r="AU157" s="16" t="s">
        <v>92</v>
      </c>
      <c r="AY157" s="16" t="s">
        <v>123</v>
      </c>
      <c r="BE157" s="93">
        <f>IF(U157="základní",N157,0)</f>
        <v>0</v>
      </c>
      <c r="BF157" s="93">
        <f>IF(U157="snížená",N157,0)</f>
        <v>0</v>
      </c>
      <c r="BG157" s="93">
        <f>IF(U157="zákl. přenesená",N157,0)</f>
        <v>0</v>
      </c>
      <c r="BH157" s="93">
        <f>IF(U157="sníž. přenesená",N157,0)</f>
        <v>0</v>
      </c>
      <c r="BI157" s="93">
        <f>IF(U157="nulová",N157,0)</f>
        <v>0</v>
      </c>
      <c r="BJ157" s="16" t="s">
        <v>15</v>
      </c>
      <c r="BK157" s="93">
        <f>ROUND(L157*K157,2)</f>
        <v>0</v>
      </c>
      <c r="BL157" s="16" t="s">
        <v>128</v>
      </c>
      <c r="BM157" s="16" t="s">
        <v>203</v>
      </c>
    </row>
    <row r="158" spans="2:65" s="10" customFormat="1" ht="22.5" customHeight="1" x14ac:dyDescent="0.3">
      <c r="B158" s="146"/>
      <c r="E158" s="147" t="s">
        <v>13</v>
      </c>
      <c r="F158" s="239" t="s">
        <v>204</v>
      </c>
      <c r="G158" s="240"/>
      <c r="H158" s="240"/>
      <c r="I158" s="240"/>
      <c r="K158" s="148">
        <v>7.2450000000000001</v>
      </c>
      <c r="R158" s="149"/>
      <c r="T158" s="150"/>
      <c r="AA158" s="151"/>
      <c r="AT158" s="147" t="s">
        <v>131</v>
      </c>
      <c r="AU158" s="147" t="s">
        <v>92</v>
      </c>
      <c r="AV158" s="10" t="s">
        <v>92</v>
      </c>
      <c r="AW158" s="10" t="s">
        <v>132</v>
      </c>
      <c r="AX158" s="10" t="s">
        <v>70</v>
      </c>
      <c r="AY158" s="147" t="s">
        <v>123</v>
      </c>
    </row>
    <row r="159" spans="2:65" s="10" customFormat="1" ht="22.5" customHeight="1" x14ac:dyDescent="0.3">
      <c r="B159" s="146"/>
      <c r="E159" s="147" t="s">
        <v>13</v>
      </c>
      <c r="F159" s="243" t="s">
        <v>205</v>
      </c>
      <c r="G159" s="240"/>
      <c r="H159" s="240"/>
      <c r="I159" s="240"/>
      <c r="K159" s="148">
        <v>5.9774000000000003</v>
      </c>
      <c r="R159" s="149"/>
      <c r="T159" s="150"/>
      <c r="AA159" s="151"/>
      <c r="AT159" s="147" t="s">
        <v>131</v>
      </c>
      <c r="AU159" s="147" t="s">
        <v>92</v>
      </c>
      <c r="AV159" s="10" t="s">
        <v>92</v>
      </c>
      <c r="AW159" s="10" t="s">
        <v>132</v>
      </c>
      <c r="AX159" s="10" t="s">
        <v>70</v>
      </c>
      <c r="AY159" s="147" t="s">
        <v>123</v>
      </c>
    </row>
    <row r="160" spans="2:65" s="11" customFormat="1" ht="22.5" customHeight="1" x14ac:dyDescent="0.3">
      <c r="B160" s="152"/>
      <c r="E160" s="153" t="s">
        <v>13</v>
      </c>
      <c r="F160" s="241" t="s">
        <v>133</v>
      </c>
      <c r="G160" s="242"/>
      <c r="H160" s="242"/>
      <c r="I160" s="242"/>
      <c r="K160" s="154">
        <v>13.2224</v>
      </c>
      <c r="R160" s="155"/>
      <c r="T160" s="156"/>
      <c r="AA160" s="157"/>
      <c r="AT160" s="158" t="s">
        <v>131</v>
      </c>
      <c r="AU160" s="158" t="s">
        <v>92</v>
      </c>
      <c r="AV160" s="11" t="s">
        <v>128</v>
      </c>
      <c r="AW160" s="11" t="s">
        <v>132</v>
      </c>
      <c r="AX160" s="11" t="s">
        <v>15</v>
      </c>
      <c r="AY160" s="158" t="s">
        <v>123</v>
      </c>
    </row>
    <row r="161" spans="2:65" s="1" customFormat="1" ht="22.5" customHeight="1" x14ac:dyDescent="0.3">
      <c r="B161" s="32"/>
      <c r="C161" s="139" t="s">
        <v>206</v>
      </c>
      <c r="D161" s="139" t="s">
        <v>124</v>
      </c>
      <c r="E161" s="140" t="s">
        <v>207</v>
      </c>
      <c r="F161" s="235" t="s">
        <v>208</v>
      </c>
      <c r="G161" s="236"/>
      <c r="H161" s="236"/>
      <c r="I161" s="236"/>
      <c r="J161" s="141" t="s">
        <v>153</v>
      </c>
      <c r="K161" s="142">
        <v>13.222</v>
      </c>
      <c r="L161" s="237">
        <v>0</v>
      </c>
      <c r="M161" s="236"/>
      <c r="N161" s="238">
        <f>ROUND(L161*K161,2)</f>
        <v>0</v>
      </c>
      <c r="O161" s="236"/>
      <c r="P161" s="236"/>
      <c r="Q161" s="236"/>
      <c r="R161" s="33"/>
      <c r="T161" s="143" t="s">
        <v>13</v>
      </c>
      <c r="U161" s="39" t="s">
        <v>35</v>
      </c>
      <c r="W161" s="144">
        <f>V161*K161</f>
        <v>0</v>
      </c>
      <c r="X161" s="144">
        <v>0</v>
      </c>
      <c r="Y161" s="144">
        <f>X161*K161</f>
        <v>0</v>
      </c>
      <c r="Z161" s="144">
        <v>0</v>
      </c>
      <c r="AA161" s="145">
        <f>Z161*K161</f>
        <v>0</v>
      </c>
      <c r="AR161" s="16" t="s">
        <v>128</v>
      </c>
      <c r="AT161" s="16" t="s">
        <v>124</v>
      </c>
      <c r="AU161" s="16" t="s">
        <v>92</v>
      </c>
      <c r="AY161" s="16" t="s">
        <v>123</v>
      </c>
      <c r="BE161" s="93">
        <f>IF(U161="základní",N161,0)</f>
        <v>0</v>
      </c>
      <c r="BF161" s="93">
        <f>IF(U161="snížená",N161,0)</f>
        <v>0</v>
      </c>
      <c r="BG161" s="93">
        <f>IF(U161="zákl. přenesená",N161,0)</f>
        <v>0</v>
      </c>
      <c r="BH161" s="93">
        <f>IF(U161="sníž. přenesená",N161,0)</f>
        <v>0</v>
      </c>
      <c r="BI161" s="93">
        <f>IF(U161="nulová",N161,0)</f>
        <v>0</v>
      </c>
      <c r="BJ161" s="16" t="s">
        <v>15</v>
      </c>
      <c r="BK161" s="93">
        <f>ROUND(L161*K161,2)</f>
        <v>0</v>
      </c>
      <c r="BL161" s="16" t="s">
        <v>128</v>
      </c>
      <c r="BM161" s="16" t="s">
        <v>209</v>
      </c>
    </row>
    <row r="162" spans="2:65" s="1" customFormat="1" ht="22.5" customHeight="1" x14ac:dyDescent="0.3">
      <c r="B162" s="32"/>
      <c r="C162" s="139" t="s">
        <v>210</v>
      </c>
      <c r="D162" s="139" t="s">
        <v>124</v>
      </c>
      <c r="E162" s="140" t="s">
        <v>211</v>
      </c>
      <c r="F162" s="235" t="s">
        <v>212</v>
      </c>
      <c r="G162" s="236"/>
      <c r="H162" s="236"/>
      <c r="I162" s="236"/>
      <c r="J162" s="141" t="s">
        <v>153</v>
      </c>
      <c r="K162" s="142">
        <v>13.222</v>
      </c>
      <c r="L162" s="237">
        <v>0</v>
      </c>
      <c r="M162" s="236"/>
      <c r="N162" s="238">
        <f>ROUND(L162*K162,2)</f>
        <v>0</v>
      </c>
      <c r="O162" s="236"/>
      <c r="P162" s="236"/>
      <c r="Q162" s="236"/>
      <c r="R162" s="33"/>
      <c r="T162" s="143" t="s">
        <v>13</v>
      </c>
      <c r="U162" s="39" t="s">
        <v>35</v>
      </c>
      <c r="W162" s="144">
        <f>V162*K162</f>
        <v>0</v>
      </c>
      <c r="X162" s="144">
        <v>0</v>
      </c>
      <c r="Y162" s="144">
        <f>X162*K162</f>
        <v>0</v>
      </c>
      <c r="Z162" s="144">
        <v>0</v>
      </c>
      <c r="AA162" s="145">
        <f>Z162*K162</f>
        <v>0</v>
      </c>
      <c r="AR162" s="16" t="s">
        <v>128</v>
      </c>
      <c r="AT162" s="16" t="s">
        <v>124</v>
      </c>
      <c r="AU162" s="16" t="s">
        <v>92</v>
      </c>
      <c r="AY162" s="16" t="s">
        <v>123</v>
      </c>
      <c r="BE162" s="93">
        <f>IF(U162="základní",N162,0)</f>
        <v>0</v>
      </c>
      <c r="BF162" s="93">
        <f>IF(U162="snížená",N162,0)</f>
        <v>0</v>
      </c>
      <c r="BG162" s="93">
        <f>IF(U162="zákl. přenesená",N162,0)</f>
        <v>0</v>
      </c>
      <c r="BH162" s="93">
        <f>IF(U162="sníž. přenesená",N162,0)</f>
        <v>0</v>
      </c>
      <c r="BI162" s="93">
        <f>IF(U162="nulová",N162,0)</f>
        <v>0</v>
      </c>
      <c r="BJ162" s="16" t="s">
        <v>15</v>
      </c>
      <c r="BK162" s="93">
        <f>ROUND(L162*K162,2)</f>
        <v>0</v>
      </c>
      <c r="BL162" s="16" t="s">
        <v>128</v>
      </c>
      <c r="BM162" s="16" t="s">
        <v>213</v>
      </c>
    </row>
    <row r="163" spans="2:65" s="1" customFormat="1" ht="31.5" customHeight="1" x14ac:dyDescent="0.3">
      <c r="B163" s="32"/>
      <c r="C163" s="139" t="s">
        <v>214</v>
      </c>
      <c r="D163" s="139" t="s">
        <v>124</v>
      </c>
      <c r="E163" s="140" t="s">
        <v>215</v>
      </c>
      <c r="F163" s="235" t="s">
        <v>216</v>
      </c>
      <c r="G163" s="236"/>
      <c r="H163" s="236"/>
      <c r="I163" s="236"/>
      <c r="J163" s="141" t="s">
        <v>217</v>
      </c>
      <c r="K163" s="142">
        <v>23.8</v>
      </c>
      <c r="L163" s="237">
        <v>0</v>
      </c>
      <c r="M163" s="236"/>
      <c r="N163" s="238">
        <f>ROUND(L163*K163,2)</f>
        <v>0</v>
      </c>
      <c r="O163" s="236"/>
      <c r="P163" s="236"/>
      <c r="Q163" s="236"/>
      <c r="R163" s="33"/>
      <c r="T163" s="143" t="s">
        <v>13</v>
      </c>
      <c r="U163" s="39" t="s">
        <v>35</v>
      </c>
      <c r="W163" s="144">
        <f>V163*K163</f>
        <v>0</v>
      </c>
      <c r="X163" s="144">
        <v>0</v>
      </c>
      <c r="Y163" s="144">
        <f>X163*K163</f>
        <v>0</v>
      </c>
      <c r="Z163" s="144">
        <v>0</v>
      </c>
      <c r="AA163" s="145">
        <f>Z163*K163</f>
        <v>0</v>
      </c>
      <c r="AR163" s="16" t="s">
        <v>128</v>
      </c>
      <c r="AT163" s="16" t="s">
        <v>124</v>
      </c>
      <c r="AU163" s="16" t="s">
        <v>92</v>
      </c>
      <c r="AY163" s="16" t="s">
        <v>123</v>
      </c>
      <c r="BE163" s="93">
        <f>IF(U163="základní",N163,0)</f>
        <v>0</v>
      </c>
      <c r="BF163" s="93">
        <f>IF(U163="snížená",N163,0)</f>
        <v>0</v>
      </c>
      <c r="BG163" s="93">
        <f>IF(U163="zákl. přenesená",N163,0)</f>
        <v>0</v>
      </c>
      <c r="BH163" s="93">
        <f>IF(U163="sníž. přenesená",N163,0)</f>
        <v>0</v>
      </c>
      <c r="BI163" s="93">
        <f>IF(U163="nulová",N163,0)</f>
        <v>0</v>
      </c>
      <c r="BJ163" s="16" t="s">
        <v>15</v>
      </c>
      <c r="BK163" s="93">
        <f>ROUND(L163*K163,2)</f>
        <v>0</v>
      </c>
      <c r="BL163" s="16" t="s">
        <v>128</v>
      </c>
      <c r="BM163" s="16" t="s">
        <v>218</v>
      </c>
    </row>
    <row r="164" spans="2:65" s="1" customFormat="1" ht="31.5" customHeight="1" x14ac:dyDescent="0.3">
      <c r="B164" s="32"/>
      <c r="C164" s="139" t="s">
        <v>2</v>
      </c>
      <c r="D164" s="139" t="s">
        <v>124</v>
      </c>
      <c r="E164" s="140" t="s">
        <v>219</v>
      </c>
      <c r="F164" s="235" t="s">
        <v>220</v>
      </c>
      <c r="G164" s="236"/>
      <c r="H164" s="236"/>
      <c r="I164" s="236"/>
      <c r="J164" s="141" t="s">
        <v>153</v>
      </c>
      <c r="K164" s="142">
        <v>61.982999999999997</v>
      </c>
      <c r="L164" s="237">
        <v>0</v>
      </c>
      <c r="M164" s="236"/>
      <c r="N164" s="238">
        <f>ROUND(L164*K164,2)</f>
        <v>0</v>
      </c>
      <c r="O164" s="236"/>
      <c r="P164" s="236"/>
      <c r="Q164" s="236"/>
      <c r="R164" s="33"/>
      <c r="T164" s="143" t="s">
        <v>13</v>
      </c>
      <c r="U164" s="39" t="s">
        <v>35</v>
      </c>
      <c r="W164" s="144">
        <f>V164*K164</f>
        <v>0</v>
      </c>
      <c r="X164" s="144">
        <v>0</v>
      </c>
      <c r="Y164" s="144">
        <f>X164*K164</f>
        <v>0</v>
      </c>
      <c r="Z164" s="144">
        <v>0</v>
      </c>
      <c r="AA164" s="145">
        <f>Z164*K164</f>
        <v>0</v>
      </c>
      <c r="AR164" s="16" t="s">
        <v>128</v>
      </c>
      <c r="AT164" s="16" t="s">
        <v>124</v>
      </c>
      <c r="AU164" s="16" t="s">
        <v>92</v>
      </c>
      <c r="AY164" s="16" t="s">
        <v>123</v>
      </c>
      <c r="BE164" s="93">
        <f>IF(U164="základní",N164,0)</f>
        <v>0</v>
      </c>
      <c r="BF164" s="93">
        <f>IF(U164="snížená",N164,0)</f>
        <v>0</v>
      </c>
      <c r="BG164" s="93">
        <f>IF(U164="zákl. přenesená",N164,0)</f>
        <v>0</v>
      </c>
      <c r="BH164" s="93">
        <f>IF(U164="sníž. přenesená",N164,0)</f>
        <v>0</v>
      </c>
      <c r="BI164" s="93">
        <f>IF(U164="nulová",N164,0)</f>
        <v>0</v>
      </c>
      <c r="BJ164" s="16" t="s">
        <v>15</v>
      </c>
      <c r="BK164" s="93">
        <f>ROUND(L164*K164,2)</f>
        <v>0</v>
      </c>
      <c r="BL164" s="16" t="s">
        <v>128</v>
      </c>
      <c r="BM164" s="16" t="s">
        <v>221</v>
      </c>
    </row>
    <row r="165" spans="2:65" s="10" customFormat="1" ht="22.5" customHeight="1" x14ac:dyDescent="0.3">
      <c r="B165" s="146"/>
      <c r="E165" s="147" t="s">
        <v>13</v>
      </c>
      <c r="F165" s="239" t="s">
        <v>222</v>
      </c>
      <c r="G165" s="240"/>
      <c r="H165" s="240"/>
      <c r="I165" s="240"/>
      <c r="K165" s="148">
        <v>61.982999999999997</v>
      </c>
      <c r="R165" s="149"/>
      <c r="T165" s="150"/>
      <c r="AA165" s="151"/>
      <c r="AT165" s="147" t="s">
        <v>131</v>
      </c>
      <c r="AU165" s="147" t="s">
        <v>92</v>
      </c>
      <c r="AV165" s="10" t="s">
        <v>92</v>
      </c>
      <c r="AW165" s="10" t="s">
        <v>132</v>
      </c>
      <c r="AX165" s="10" t="s">
        <v>70</v>
      </c>
      <c r="AY165" s="147" t="s">
        <v>123</v>
      </c>
    </row>
    <row r="166" spans="2:65" s="11" customFormat="1" ht="22.5" customHeight="1" x14ac:dyDescent="0.3">
      <c r="B166" s="152"/>
      <c r="E166" s="153" t="s">
        <v>13</v>
      </c>
      <c r="F166" s="241" t="s">
        <v>133</v>
      </c>
      <c r="G166" s="242"/>
      <c r="H166" s="242"/>
      <c r="I166" s="242"/>
      <c r="K166" s="154">
        <v>61.982999999999997</v>
      </c>
      <c r="R166" s="155"/>
      <c r="T166" s="156"/>
      <c r="AA166" s="157"/>
      <c r="AT166" s="158" t="s">
        <v>131</v>
      </c>
      <c r="AU166" s="158" t="s">
        <v>92</v>
      </c>
      <c r="AV166" s="11" t="s">
        <v>128</v>
      </c>
      <c r="AW166" s="11" t="s">
        <v>132</v>
      </c>
      <c r="AX166" s="11" t="s">
        <v>15</v>
      </c>
      <c r="AY166" s="158" t="s">
        <v>123</v>
      </c>
    </row>
    <row r="167" spans="2:65" s="9" customFormat="1" ht="29.85" customHeight="1" x14ac:dyDescent="0.3">
      <c r="B167" s="129"/>
      <c r="D167" s="138" t="s">
        <v>102</v>
      </c>
      <c r="E167" s="138"/>
      <c r="F167" s="138"/>
      <c r="G167" s="138"/>
      <c r="H167" s="138"/>
      <c r="I167" s="138"/>
      <c r="J167" s="138"/>
      <c r="K167" s="138"/>
      <c r="L167" s="138"/>
      <c r="M167" s="138"/>
      <c r="N167" s="253">
        <f>BK167</f>
        <v>0</v>
      </c>
      <c r="O167" s="254"/>
      <c r="P167" s="254"/>
      <c r="Q167" s="254"/>
      <c r="R167" s="131"/>
      <c r="T167" s="132"/>
      <c r="W167" s="133">
        <f>SUM(W168:W172)</f>
        <v>0</v>
      </c>
      <c r="Y167" s="133">
        <f>SUM(Y168:Y172)</f>
        <v>14.437884329999999</v>
      </c>
      <c r="AA167" s="134">
        <f>SUM(AA168:AA172)</f>
        <v>0</v>
      </c>
      <c r="AR167" s="135" t="s">
        <v>15</v>
      </c>
      <c r="AT167" s="136" t="s">
        <v>69</v>
      </c>
      <c r="AU167" s="136" t="s">
        <v>15</v>
      </c>
      <c r="AY167" s="135" t="s">
        <v>123</v>
      </c>
      <c r="BK167" s="137">
        <f>SUM(BK168:BK172)</f>
        <v>0</v>
      </c>
    </row>
    <row r="168" spans="2:65" s="1" customFormat="1" ht="31.5" customHeight="1" x14ac:dyDescent="0.3">
      <c r="B168" s="32"/>
      <c r="C168" s="139" t="s">
        <v>223</v>
      </c>
      <c r="D168" s="139" t="s">
        <v>124</v>
      </c>
      <c r="E168" s="140" t="s">
        <v>224</v>
      </c>
      <c r="F168" s="235" t="s">
        <v>225</v>
      </c>
      <c r="G168" s="236"/>
      <c r="H168" s="236"/>
      <c r="I168" s="236"/>
      <c r="J168" s="141" t="s">
        <v>153</v>
      </c>
      <c r="K168" s="142">
        <v>7.6289999999999996</v>
      </c>
      <c r="L168" s="237">
        <v>0</v>
      </c>
      <c r="M168" s="236"/>
      <c r="N168" s="238">
        <f>ROUND(L168*K168,2)</f>
        <v>0</v>
      </c>
      <c r="O168" s="236"/>
      <c r="P168" s="236"/>
      <c r="Q168" s="236"/>
      <c r="R168" s="33"/>
      <c r="T168" s="143" t="s">
        <v>13</v>
      </c>
      <c r="U168" s="39" t="s">
        <v>35</v>
      </c>
      <c r="W168" s="144">
        <f>V168*K168</f>
        <v>0</v>
      </c>
      <c r="X168" s="144">
        <v>1.8907700000000001</v>
      </c>
      <c r="Y168" s="144">
        <f>X168*K168</f>
        <v>14.42468433</v>
      </c>
      <c r="Z168" s="144">
        <v>0</v>
      </c>
      <c r="AA168" s="145">
        <f>Z168*K168</f>
        <v>0</v>
      </c>
      <c r="AR168" s="16" t="s">
        <v>128</v>
      </c>
      <c r="AT168" s="16" t="s">
        <v>124</v>
      </c>
      <c r="AU168" s="16" t="s">
        <v>92</v>
      </c>
      <c r="AY168" s="16" t="s">
        <v>123</v>
      </c>
      <c r="BE168" s="93">
        <f>IF(U168="základní",N168,0)</f>
        <v>0</v>
      </c>
      <c r="BF168" s="93">
        <f>IF(U168="snížená",N168,0)</f>
        <v>0</v>
      </c>
      <c r="BG168" s="93">
        <f>IF(U168="zákl. přenesená",N168,0)</f>
        <v>0</v>
      </c>
      <c r="BH168" s="93">
        <f>IF(U168="sníž. přenesená",N168,0)</f>
        <v>0</v>
      </c>
      <c r="BI168" s="93">
        <f>IF(U168="nulová",N168,0)</f>
        <v>0</v>
      </c>
      <c r="BJ168" s="16" t="s">
        <v>15</v>
      </c>
      <c r="BK168" s="93">
        <f>ROUND(L168*K168,2)</f>
        <v>0</v>
      </c>
      <c r="BL168" s="16" t="s">
        <v>128</v>
      </c>
      <c r="BM168" s="16" t="s">
        <v>226</v>
      </c>
    </row>
    <row r="169" spans="2:65" s="10" customFormat="1" ht="22.5" customHeight="1" x14ac:dyDescent="0.3">
      <c r="B169" s="146"/>
      <c r="E169" s="147" t="s">
        <v>13</v>
      </c>
      <c r="F169" s="239" t="s">
        <v>204</v>
      </c>
      <c r="G169" s="240"/>
      <c r="H169" s="240"/>
      <c r="I169" s="240"/>
      <c r="K169" s="148">
        <v>7.2450000000000001</v>
      </c>
      <c r="R169" s="149"/>
      <c r="T169" s="150"/>
      <c r="AA169" s="151"/>
      <c r="AT169" s="147" t="s">
        <v>131</v>
      </c>
      <c r="AU169" s="147" t="s">
        <v>92</v>
      </c>
      <c r="AV169" s="10" t="s">
        <v>92</v>
      </c>
      <c r="AW169" s="10" t="s">
        <v>132</v>
      </c>
      <c r="AX169" s="10" t="s">
        <v>70</v>
      </c>
      <c r="AY169" s="147" t="s">
        <v>123</v>
      </c>
    </row>
    <row r="170" spans="2:65" s="10" customFormat="1" ht="22.5" customHeight="1" x14ac:dyDescent="0.3">
      <c r="B170" s="146"/>
      <c r="E170" s="147" t="s">
        <v>13</v>
      </c>
      <c r="F170" s="243" t="s">
        <v>227</v>
      </c>
      <c r="G170" s="240"/>
      <c r="H170" s="240"/>
      <c r="I170" s="240"/>
      <c r="K170" s="148">
        <v>0.38400000000000001</v>
      </c>
      <c r="R170" s="149"/>
      <c r="T170" s="150"/>
      <c r="AA170" s="151"/>
      <c r="AT170" s="147" t="s">
        <v>131</v>
      </c>
      <c r="AU170" s="147" t="s">
        <v>92</v>
      </c>
      <c r="AV170" s="10" t="s">
        <v>92</v>
      </c>
      <c r="AW170" s="10" t="s">
        <v>132</v>
      </c>
      <c r="AX170" s="10" t="s">
        <v>70</v>
      </c>
      <c r="AY170" s="147" t="s">
        <v>123</v>
      </c>
    </row>
    <row r="171" spans="2:65" s="11" customFormat="1" ht="22.5" customHeight="1" x14ac:dyDescent="0.3">
      <c r="B171" s="152"/>
      <c r="E171" s="153" t="s">
        <v>13</v>
      </c>
      <c r="F171" s="241" t="s">
        <v>133</v>
      </c>
      <c r="G171" s="242"/>
      <c r="H171" s="242"/>
      <c r="I171" s="242"/>
      <c r="K171" s="154">
        <v>7.6289999999999996</v>
      </c>
      <c r="R171" s="155"/>
      <c r="T171" s="156"/>
      <c r="AA171" s="157"/>
      <c r="AT171" s="158" t="s">
        <v>131</v>
      </c>
      <c r="AU171" s="158" t="s">
        <v>92</v>
      </c>
      <c r="AV171" s="11" t="s">
        <v>128</v>
      </c>
      <c r="AW171" s="11" t="s">
        <v>132</v>
      </c>
      <c r="AX171" s="11" t="s">
        <v>15</v>
      </c>
      <c r="AY171" s="158" t="s">
        <v>123</v>
      </c>
    </row>
    <row r="172" spans="2:65" s="1" customFormat="1" ht="31.5" customHeight="1" x14ac:dyDescent="0.3">
      <c r="B172" s="32"/>
      <c r="C172" s="139" t="s">
        <v>228</v>
      </c>
      <c r="D172" s="139" t="s">
        <v>124</v>
      </c>
      <c r="E172" s="140" t="s">
        <v>229</v>
      </c>
      <c r="F172" s="235" t="s">
        <v>230</v>
      </c>
      <c r="G172" s="236"/>
      <c r="H172" s="236"/>
      <c r="I172" s="236"/>
      <c r="J172" s="141" t="s">
        <v>231</v>
      </c>
      <c r="K172" s="142">
        <v>2</v>
      </c>
      <c r="L172" s="237">
        <v>0</v>
      </c>
      <c r="M172" s="236"/>
      <c r="N172" s="238">
        <f>ROUND(L172*K172,2)</f>
        <v>0</v>
      </c>
      <c r="O172" s="236"/>
      <c r="P172" s="236"/>
      <c r="Q172" s="236"/>
      <c r="R172" s="33"/>
      <c r="T172" s="143" t="s">
        <v>13</v>
      </c>
      <c r="U172" s="39" t="s">
        <v>35</v>
      </c>
      <c r="W172" s="144">
        <f>V172*K172</f>
        <v>0</v>
      </c>
      <c r="X172" s="144">
        <v>6.6E-3</v>
      </c>
      <c r="Y172" s="144">
        <f>X172*K172</f>
        <v>1.32E-2</v>
      </c>
      <c r="Z172" s="144">
        <v>0</v>
      </c>
      <c r="AA172" s="145">
        <f>Z172*K172</f>
        <v>0</v>
      </c>
      <c r="AR172" s="16" t="s">
        <v>128</v>
      </c>
      <c r="AT172" s="16" t="s">
        <v>124</v>
      </c>
      <c r="AU172" s="16" t="s">
        <v>92</v>
      </c>
      <c r="AY172" s="16" t="s">
        <v>123</v>
      </c>
      <c r="BE172" s="93">
        <f>IF(U172="základní",N172,0)</f>
        <v>0</v>
      </c>
      <c r="BF172" s="93">
        <f>IF(U172="snížená",N172,0)</f>
        <v>0</v>
      </c>
      <c r="BG172" s="93">
        <f>IF(U172="zákl. přenesená",N172,0)</f>
        <v>0</v>
      </c>
      <c r="BH172" s="93">
        <f>IF(U172="sníž. přenesená",N172,0)</f>
        <v>0</v>
      </c>
      <c r="BI172" s="93">
        <f>IF(U172="nulová",N172,0)</f>
        <v>0</v>
      </c>
      <c r="BJ172" s="16" t="s">
        <v>15</v>
      </c>
      <c r="BK172" s="93">
        <f>ROUND(L172*K172,2)</f>
        <v>0</v>
      </c>
      <c r="BL172" s="16" t="s">
        <v>128</v>
      </c>
      <c r="BM172" s="16" t="s">
        <v>232</v>
      </c>
    </row>
    <row r="173" spans="2:65" s="9" customFormat="1" ht="29.85" customHeight="1" x14ac:dyDescent="0.3">
      <c r="B173" s="129"/>
      <c r="D173" s="138" t="s">
        <v>103</v>
      </c>
      <c r="E173" s="138"/>
      <c r="F173" s="138"/>
      <c r="G173" s="138"/>
      <c r="H173" s="138"/>
      <c r="I173" s="138"/>
      <c r="J173" s="138"/>
      <c r="K173" s="138"/>
      <c r="L173" s="138"/>
      <c r="M173" s="138"/>
      <c r="N173" s="248">
        <f>BK173</f>
        <v>0</v>
      </c>
      <c r="O173" s="249"/>
      <c r="P173" s="249"/>
      <c r="Q173" s="249"/>
      <c r="R173" s="131"/>
      <c r="T173" s="132"/>
      <c r="W173" s="133">
        <f>SUM(W174:W176)</f>
        <v>0</v>
      </c>
      <c r="Y173" s="133">
        <f>SUM(Y174:Y176)</f>
        <v>17.103995999999999</v>
      </c>
      <c r="AA173" s="134">
        <f>SUM(AA174:AA176)</f>
        <v>0</v>
      </c>
      <c r="AR173" s="135" t="s">
        <v>15</v>
      </c>
      <c r="AT173" s="136" t="s">
        <v>69</v>
      </c>
      <c r="AU173" s="136" t="s">
        <v>15</v>
      </c>
      <c r="AY173" s="135" t="s">
        <v>123</v>
      </c>
      <c r="BK173" s="137">
        <f>SUM(BK174:BK176)</f>
        <v>0</v>
      </c>
    </row>
    <row r="174" spans="2:65" s="1" customFormat="1" ht="44.25" customHeight="1" x14ac:dyDescent="0.3">
      <c r="B174" s="32"/>
      <c r="C174" s="139" t="s">
        <v>233</v>
      </c>
      <c r="D174" s="139" t="s">
        <v>124</v>
      </c>
      <c r="E174" s="140" t="s">
        <v>234</v>
      </c>
      <c r="F174" s="235" t="s">
        <v>235</v>
      </c>
      <c r="G174" s="236"/>
      <c r="H174" s="236"/>
      <c r="I174" s="236"/>
      <c r="J174" s="141" t="s">
        <v>127</v>
      </c>
      <c r="K174" s="142">
        <v>8.8000000000000007</v>
      </c>
      <c r="L174" s="237">
        <v>0</v>
      </c>
      <c r="M174" s="236"/>
      <c r="N174" s="238">
        <f>ROUND(L174*K174,2)</f>
        <v>0</v>
      </c>
      <c r="O174" s="236"/>
      <c r="P174" s="236"/>
      <c r="Q174" s="236"/>
      <c r="R174" s="33"/>
      <c r="T174" s="143" t="s">
        <v>13</v>
      </c>
      <c r="U174" s="39" t="s">
        <v>35</v>
      </c>
      <c r="W174" s="144">
        <f>V174*K174</f>
        <v>0</v>
      </c>
      <c r="X174" s="144">
        <v>0.48089999999999999</v>
      </c>
      <c r="Y174" s="144">
        <f>X174*K174</f>
        <v>4.2319200000000006</v>
      </c>
      <c r="Z174" s="144">
        <v>0</v>
      </c>
      <c r="AA174" s="145">
        <f>Z174*K174</f>
        <v>0</v>
      </c>
      <c r="AR174" s="16" t="s">
        <v>128</v>
      </c>
      <c r="AT174" s="16" t="s">
        <v>124</v>
      </c>
      <c r="AU174" s="16" t="s">
        <v>92</v>
      </c>
      <c r="AY174" s="16" t="s">
        <v>123</v>
      </c>
      <c r="BE174" s="93">
        <f>IF(U174="základní",N174,0)</f>
        <v>0</v>
      </c>
      <c r="BF174" s="93">
        <f>IF(U174="snížená",N174,0)</f>
        <v>0</v>
      </c>
      <c r="BG174" s="93">
        <f>IF(U174="zákl. přenesená",N174,0)</f>
        <v>0</v>
      </c>
      <c r="BH174" s="93">
        <f>IF(U174="sníž. přenesená",N174,0)</f>
        <v>0</v>
      </c>
      <c r="BI174" s="93">
        <f>IF(U174="nulová",N174,0)</f>
        <v>0</v>
      </c>
      <c r="BJ174" s="16" t="s">
        <v>15</v>
      </c>
      <c r="BK174" s="93">
        <f>ROUND(L174*K174,2)</f>
        <v>0</v>
      </c>
      <c r="BL174" s="16" t="s">
        <v>128</v>
      </c>
      <c r="BM174" s="16" t="s">
        <v>236</v>
      </c>
    </row>
    <row r="175" spans="2:65" s="1" customFormat="1" ht="44.25" customHeight="1" x14ac:dyDescent="0.3">
      <c r="B175" s="32"/>
      <c r="C175" s="139" t="s">
        <v>237</v>
      </c>
      <c r="D175" s="139" t="s">
        <v>124</v>
      </c>
      <c r="E175" s="140" t="s">
        <v>238</v>
      </c>
      <c r="F175" s="235" t="s">
        <v>239</v>
      </c>
      <c r="G175" s="236"/>
      <c r="H175" s="236"/>
      <c r="I175" s="236"/>
      <c r="J175" s="141" t="s">
        <v>127</v>
      </c>
      <c r="K175" s="142">
        <v>8.8000000000000007</v>
      </c>
      <c r="L175" s="237">
        <v>0</v>
      </c>
      <c r="M175" s="236"/>
      <c r="N175" s="238">
        <f>ROUND(L175*K175,2)</f>
        <v>0</v>
      </c>
      <c r="O175" s="236"/>
      <c r="P175" s="236"/>
      <c r="Q175" s="236"/>
      <c r="R175" s="33"/>
      <c r="T175" s="143" t="s">
        <v>13</v>
      </c>
      <c r="U175" s="39" t="s">
        <v>35</v>
      </c>
      <c r="W175" s="144">
        <f>V175*K175</f>
        <v>0</v>
      </c>
      <c r="X175" s="144">
        <v>0.37536000000000003</v>
      </c>
      <c r="Y175" s="144">
        <f>X175*K175</f>
        <v>3.3031680000000003</v>
      </c>
      <c r="Z175" s="144">
        <v>0</v>
      </c>
      <c r="AA175" s="145">
        <f>Z175*K175</f>
        <v>0</v>
      </c>
      <c r="AR175" s="16" t="s">
        <v>128</v>
      </c>
      <c r="AT175" s="16" t="s">
        <v>124</v>
      </c>
      <c r="AU175" s="16" t="s">
        <v>92</v>
      </c>
      <c r="AY175" s="16" t="s">
        <v>123</v>
      </c>
      <c r="BE175" s="93">
        <f>IF(U175="základní",N175,0)</f>
        <v>0</v>
      </c>
      <c r="BF175" s="93">
        <f>IF(U175="snížená",N175,0)</f>
        <v>0</v>
      </c>
      <c r="BG175" s="93">
        <f>IF(U175="zákl. přenesená",N175,0)</f>
        <v>0</v>
      </c>
      <c r="BH175" s="93">
        <f>IF(U175="sníž. přenesená",N175,0)</f>
        <v>0</v>
      </c>
      <c r="BI175" s="93">
        <f>IF(U175="nulová",N175,0)</f>
        <v>0</v>
      </c>
      <c r="BJ175" s="16" t="s">
        <v>15</v>
      </c>
      <c r="BK175" s="93">
        <f>ROUND(L175*K175,2)</f>
        <v>0</v>
      </c>
      <c r="BL175" s="16" t="s">
        <v>128</v>
      </c>
      <c r="BM175" s="16" t="s">
        <v>240</v>
      </c>
    </row>
    <row r="176" spans="2:65" s="1" customFormat="1" ht="44.25" customHeight="1" x14ac:dyDescent="0.3">
      <c r="B176" s="32"/>
      <c r="C176" s="139" t="s">
        <v>241</v>
      </c>
      <c r="D176" s="139" t="s">
        <v>124</v>
      </c>
      <c r="E176" s="140" t="s">
        <v>242</v>
      </c>
      <c r="F176" s="235" t="s">
        <v>243</v>
      </c>
      <c r="G176" s="236"/>
      <c r="H176" s="236"/>
      <c r="I176" s="236"/>
      <c r="J176" s="141" t="s">
        <v>127</v>
      </c>
      <c r="K176" s="142">
        <v>73.8</v>
      </c>
      <c r="L176" s="237">
        <v>0</v>
      </c>
      <c r="M176" s="236"/>
      <c r="N176" s="238">
        <f>ROUND(L176*K176,2)</f>
        <v>0</v>
      </c>
      <c r="O176" s="236"/>
      <c r="P176" s="236"/>
      <c r="Q176" s="236"/>
      <c r="R176" s="33"/>
      <c r="T176" s="143" t="s">
        <v>13</v>
      </c>
      <c r="U176" s="39" t="s">
        <v>35</v>
      </c>
      <c r="W176" s="144">
        <f>V176*K176</f>
        <v>0</v>
      </c>
      <c r="X176" s="144">
        <v>0.12966</v>
      </c>
      <c r="Y176" s="144">
        <f>X176*K176</f>
        <v>9.5689079999999986</v>
      </c>
      <c r="Z176" s="144">
        <v>0</v>
      </c>
      <c r="AA176" s="145">
        <f>Z176*K176</f>
        <v>0</v>
      </c>
      <c r="AR176" s="16" t="s">
        <v>128</v>
      </c>
      <c r="AT176" s="16" t="s">
        <v>124</v>
      </c>
      <c r="AU176" s="16" t="s">
        <v>92</v>
      </c>
      <c r="AY176" s="16" t="s">
        <v>123</v>
      </c>
      <c r="BE176" s="93">
        <f>IF(U176="základní",N176,0)</f>
        <v>0</v>
      </c>
      <c r="BF176" s="93">
        <f>IF(U176="snížená",N176,0)</f>
        <v>0</v>
      </c>
      <c r="BG176" s="93">
        <f>IF(U176="zákl. přenesená",N176,0)</f>
        <v>0</v>
      </c>
      <c r="BH176" s="93">
        <f>IF(U176="sníž. přenesená",N176,0)</f>
        <v>0</v>
      </c>
      <c r="BI176" s="93">
        <f>IF(U176="nulová",N176,0)</f>
        <v>0</v>
      </c>
      <c r="BJ176" s="16" t="s">
        <v>15</v>
      </c>
      <c r="BK176" s="93">
        <f>ROUND(L176*K176,2)</f>
        <v>0</v>
      </c>
      <c r="BL176" s="16" t="s">
        <v>128</v>
      </c>
      <c r="BM176" s="16" t="s">
        <v>244</v>
      </c>
    </row>
    <row r="177" spans="2:65" s="9" customFormat="1" ht="29.85" customHeight="1" x14ac:dyDescent="0.3">
      <c r="B177" s="129"/>
      <c r="D177" s="138" t="s">
        <v>104</v>
      </c>
      <c r="E177" s="138"/>
      <c r="F177" s="138"/>
      <c r="G177" s="138"/>
      <c r="H177" s="138"/>
      <c r="I177" s="138"/>
      <c r="J177" s="138"/>
      <c r="K177" s="138"/>
      <c r="L177" s="138"/>
      <c r="M177" s="138"/>
      <c r="N177" s="248">
        <f>BK177</f>
        <v>0</v>
      </c>
      <c r="O177" s="249"/>
      <c r="P177" s="249"/>
      <c r="Q177" s="249"/>
      <c r="R177" s="131"/>
      <c r="T177" s="132"/>
      <c r="W177" s="133">
        <f>SUM(W178:W189)</f>
        <v>0</v>
      </c>
      <c r="Y177" s="133">
        <f>SUM(Y178:Y189)</f>
        <v>7.7113899999999997</v>
      </c>
      <c r="AA177" s="134">
        <f>SUM(AA178:AA189)</f>
        <v>0</v>
      </c>
      <c r="AR177" s="135" t="s">
        <v>15</v>
      </c>
      <c r="AT177" s="136" t="s">
        <v>69</v>
      </c>
      <c r="AU177" s="136" t="s">
        <v>15</v>
      </c>
      <c r="AY177" s="135" t="s">
        <v>123</v>
      </c>
      <c r="BK177" s="137">
        <f>SUM(BK178:BK189)</f>
        <v>0</v>
      </c>
    </row>
    <row r="178" spans="2:65" s="1" customFormat="1" ht="31.5" customHeight="1" x14ac:dyDescent="0.3">
      <c r="B178" s="32"/>
      <c r="C178" s="139" t="s">
        <v>245</v>
      </c>
      <c r="D178" s="139" t="s">
        <v>124</v>
      </c>
      <c r="E178" s="140" t="s">
        <v>246</v>
      </c>
      <c r="F178" s="235" t="s">
        <v>247</v>
      </c>
      <c r="G178" s="236"/>
      <c r="H178" s="236"/>
      <c r="I178" s="236"/>
      <c r="J178" s="141" t="s">
        <v>148</v>
      </c>
      <c r="K178" s="142">
        <v>12</v>
      </c>
      <c r="L178" s="237">
        <v>0</v>
      </c>
      <c r="M178" s="236"/>
      <c r="N178" s="238">
        <f t="shared" ref="N178:N189" si="5">ROUND(L178*K178,2)</f>
        <v>0</v>
      </c>
      <c r="O178" s="236"/>
      <c r="P178" s="236"/>
      <c r="Q178" s="236"/>
      <c r="R178" s="33"/>
      <c r="T178" s="143" t="s">
        <v>13</v>
      </c>
      <c r="U178" s="39" t="s">
        <v>35</v>
      </c>
      <c r="W178" s="144">
        <f t="shared" ref="W178:W189" si="6">V178*K178</f>
        <v>0</v>
      </c>
      <c r="X178" s="144">
        <v>7.2399999999999999E-3</v>
      </c>
      <c r="Y178" s="144">
        <f t="shared" ref="Y178:Y189" si="7">X178*K178</f>
        <v>8.6879999999999999E-2</v>
      </c>
      <c r="Z178" s="144">
        <v>0</v>
      </c>
      <c r="AA178" s="145">
        <f t="shared" ref="AA178:AA189" si="8">Z178*K178</f>
        <v>0</v>
      </c>
      <c r="AR178" s="16" t="s">
        <v>128</v>
      </c>
      <c r="AT178" s="16" t="s">
        <v>124</v>
      </c>
      <c r="AU178" s="16" t="s">
        <v>92</v>
      </c>
      <c r="AY178" s="16" t="s">
        <v>123</v>
      </c>
      <c r="BE178" s="93">
        <f t="shared" ref="BE178:BE189" si="9">IF(U178="základní",N178,0)</f>
        <v>0</v>
      </c>
      <c r="BF178" s="93">
        <f t="shared" ref="BF178:BF189" si="10">IF(U178="snížená",N178,0)</f>
        <v>0</v>
      </c>
      <c r="BG178" s="93">
        <f t="shared" ref="BG178:BG189" si="11">IF(U178="zákl. přenesená",N178,0)</f>
        <v>0</v>
      </c>
      <c r="BH178" s="93">
        <f t="shared" ref="BH178:BH189" si="12">IF(U178="sníž. přenesená",N178,0)</f>
        <v>0</v>
      </c>
      <c r="BI178" s="93">
        <f t="shared" ref="BI178:BI189" si="13">IF(U178="nulová",N178,0)</f>
        <v>0</v>
      </c>
      <c r="BJ178" s="16" t="s">
        <v>15</v>
      </c>
      <c r="BK178" s="93">
        <f t="shared" ref="BK178:BK189" si="14">ROUND(L178*K178,2)</f>
        <v>0</v>
      </c>
      <c r="BL178" s="16" t="s">
        <v>128</v>
      </c>
      <c r="BM178" s="16" t="s">
        <v>248</v>
      </c>
    </row>
    <row r="179" spans="2:65" s="1" customFormat="1" ht="22.5" customHeight="1" x14ac:dyDescent="0.3">
      <c r="B179" s="32"/>
      <c r="C179" s="139" t="s">
        <v>249</v>
      </c>
      <c r="D179" s="139" t="s">
        <v>124</v>
      </c>
      <c r="E179" s="140" t="s">
        <v>250</v>
      </c>
      <c r="F179" s="235" t="s">
        <v>251</v>
      </c>
      <c r="G179" s="236"/>
      <c r="H179" s="236"/>
      <c r="I179" s="236"/>
      <c r="J179" s="141" t="s">
        <v>148</v>
      </c>
      <c r="K179" s="142">
        <v>12</v>
      </c>
      <c r="L179" s="237">
        <v>0</v>
      </c>
      <c r="M179" s="236"/>
      <c r="N179" s="238">
        <f t="shared" si="5"/>
        <v>0</v>
      </c>
      <c r="O179" s="236"/>
      <c r="P179" s="236"/>
      <c r="Q179" s="236"/>
      <c r="R179" s="33"/>
      <c r="T179" s="143" t="s">
        <v>13</v>
      </c>
      <c r="U179" s="39" t="s">
        <v>35</v>
      </c>
      <c r="W179" s="144">
        <f t="shared" si="6"/>
        <v>0</v>
      </c>
      <c r="X179" s="144">
        <v>0</v>
      </c>
      <c r="Y179" s="144">
        <f t="shared" si="7"/>
        <v>0</v>
      </c>
      <c r="Z179" s="144">
        <v>0</v>
      </c>
      <c r="AA179" s="145">
        <f t="shared" si="8"/>
        <v>0</v>
      </c>
      <c r="AR179" s="16" t="s">
        <v>128</v>
      </c>
      <c r="AT179" s="16" t="s">
        <v>124</v>
      </c>
      <c r="AU179" s="16" t="s">
        <v>92</v>
      </c>
      <c r="AY179" s="16" t="s">
        <v>123</v>
      </c>
      <c r="BE179" s="93">
        <f t="shared" si="9"/>
        <v>0</v>
      </c>
      <c r="BF179" s="93">
        <f t="shared" si="10"/>
        <v>0</v>
      </c>
      <c r="BG179" s="93">
        <f t="shared" si="11"/>
        <v>0</v>
      </c>
      <c r="BH179" s="93">
        <f t="shared" si="12"/>
        <v>0</v>
      </c>
      <c r="BI179" s="93">
        <f t="shared" si="13"/>
        <v>0</v>
      </c>
      <c r="BJ179" s="16" t="s">
        <v>15</v>
      </c>
      <c r="BK179" s="93">
        <f t="shared" si="14"/>
        <v>0</v>
      </c>
      <c r="BL179" s="16" t="s">
        <v>128</v>
      </c>
      <c r="BM179" s="16" t="s">
        <v>252</v>
      </c>
    </row>
    <row r="180" spans="2:65" s="1" customFormat="1" ht="22.5" customHeight="1" x14ac:dyDescent="0.3">
      <c r="B180" s="32"/>
      <c r="C180" s="139" t="s">
        <v>253</v>
      </c>
      <c r="D180" s="139" t="s">
        <v>124</v>
      </c>
      <c r="E180" s="140" t="s">
        <v>254</v>
      </c>
      <c r="F180" s="235" t="s">
        <v>255</v>
      </c>
      <c r="G180" s="236"/>
      <c r="H180" s="236"/>
      <c r="I180" s="236"/>
      <c r="J180" s="141" t="s">
        <v>231</v>
      </c>
      <c r="K180" s="142">
        <v>1</v>
      </c>
      <c r="L180" s="237">
        <v>0</v>
      </c>
      <c r="M180" s="236"/>
      <c r="N180" s="238">
        <f t="shared" si="5"/>
        <v>0</v>
      </c>
      <c r="O180" s="236"/>
      <c r="P180" s="236"/>
      <c r="Q180" s="236"/>
      <c r="R180" s="33"/>
      <c r="T180" s="143" t="s">
        <v>13</v>
      </c>
      <c r="U180" s="39" t="s">
        <v>35</v>
      </c>
      <c r="W180" s="144">
        <f t="shared" si="6"/>
        <v>0</v>
      </c>
      <c r="X180" s="144">
        <v>0</v>
      </c>
      <c r="Y180" s="144">
        <f t="shared" si="7"/>
        <v>0</v>
      </c>
      <c r="Z180" s="144">
        <v>0</v>
      </c>
      <c r="AA180" s="145">
        <f t="shared" si="8"/>
        <v>0</v>
      </c>
      <c r="AR180" s="16" t="s">
        <v>128</v>
      </c>
      <c r="AT180" s="16" t="s">
        <v>124</v>
      </c>
      <c r="AU180" s="16" t="s">
        <v>92</v>
      </c>
      <c r="AY180" s="16" t="s">
        <v>123</v>
      </c>
      <c r="BE180" s="93">
        <f t="shared" si="9"/>
        <v>0</v>
      </c>
      <c r="BF180" s="93">
        <f t="shared" si="10"/>
        <v>0</v>
      </c>
      <c r="BG180" s="93">
        <f t="shared" si="11"/>
        <v>0</v>
      </c>
      <c r="BH180" s="93">
        <f t="shared" si="12"/>
        <v>0</v>
      </c>
      <c r="BI180" s="93">
        <f t="shared" si="13"/>
        <v>0</v>
      </c>
      <c r="BJ180" s="16" t="s">
        <v>15</v>
      </c>
      <c r="BK180" s="93">
        <f t="shared" si="14"/>
        <v>0</v>
      </c>
      <c r="BL180" s="16" t="s">
        <v>128</v>
      </c>
      <c r="BM180" s="16" t="s">
        <v>256</v>
      </c>
    </row>
    <row r="181" spans="2:65" s="1" customFormat="1" ht="44.25" customHeight="1" x14ac:dyDescent="0.3">
      <c r="B181" s="32"/>
      <c r="C181" s="139" t="s">
        <v>257</v>
      </c>
      <c r="D181" s="139" t="s">
        <v>124</v>
      </c>
      <c r="E181" s="140" t="s">
        <v>258</v>
      </c>
      <c r="F181" s="235" t="s">
        <v>259</v>
      </c>
      <c r="G181" s="236"/>
      <c r="H181" s="236"/>
      <c r="I181" s="236"/>
      <c r="J181" s="141" t="s">
        <v>231</v>
      </c>
      <c r="K181" s="142">
        <v>1</v>
      </c>
      <c r="L181" s="237">
        <v>0</v>
      </c>
      <c r="M181" s="236"/>
      <c r="N181" s="238">
        <f t="shared" si="5"/>
        <v>0</v>
      </c>
      <c r="O181" s="236"/>
      <c r="P181" s="236"/>
      <c r="Q181" s="236"/>
      <c r="R181" s="33"/>
      <c r="T181" s="143" t="s">
        <v>13</v>
      </c>
      <c r="U181" s="39" t="s">
        <v>35</v>
      </c>
      <c r="W181" s="144">
        <f t="shared" si="6"/>
        <v>0</v>
      </c>
      <c r="X181" s="144">
        <v>2.02799</v>
      </c>
      <c r="Y181" s="144">
        <f t="shared" si="7"/>
        <v>2.02799</v>
      </c>
      <c r="Z181" s="144">
        <v>0</v>
      </c>
      <c r="AA181" s="145">
        <f t="shared" si="8"/>
        <v>0</v>
      </c>
      <c r="AR181" s="16" t="s">
        <v>128</v>
      </c>
      <c r="AT181" s="16" t="s">
        <v>124</v>
      </c>
      <c r="AU181" s="16" t="s">
        <v>92</v>
      </c>
      <c r="AY181" s="16" t="s">
        <v>123</v>
      </c>
      <c r="BE181" s="93">
        <f t="shared" si="9"/>
        <v>0</v>
      </c>
      <c r="BF181" s="93">
        <f t="shared" si="10"/>
        <v>0</v>
      </c>
      <c r="BG181" s="93">
        <f t="shared" si="11"/>
        <v>0</v>
      </c>
      <c r="BH181" s="93">
        <f t="shared" si="12"/>
        <v>0</v>
      </c>
      <c r="BI181" s="93">
        <f t="shared" si="13"/>
        <v>0</v>
      </c>
      <c r="BJ181" s="16" t="s">
        <v>15</v>
      </c>
      <c r="BK181" s="93">
        <f t="shared" si="14"/>
        <v>0</v>
      </c>
      <c r="BL181" s="16" t="s">
        <v>128</v>
      </c>
      <c r="BM181" s="16" t="s">
        <v>260</v>
      </c>
    </row>
    <row r="182" spans="2:65" s="1" customFormat="1" ht="31.5" customHeight="1" x14ac:dyDescent="0.3">
      <c r="B182" s="32"/>
      <c r="C182" s="159" t="s">
        <v>261</v>
      </c>
      <c r="D182" s="159" t="s">
        <v>262</v>
      </c>
      <c r="E182" s="160" t="s">
        <v>263</v>
      </c>
      <c r="F182" s="244" t="s">
        <v>264</v>
      </c>
      <c r="G182" s="245"/>
      <c r="H182" s="245"/>
      <c r="I182" s="245"/>
      <c r="J182" s="161" t="s">
        <v>231</v>
      </c>
      <c r="K182" s="162">
        <v>1</v>
      </c>
      <c r="L182" s="246">
        <v>0</v>
      </c>
      <c r="M182" s="245"/>
      <c r="N182" s="247">
        <f t="shared" si="5"/>
        <v>0</v>
      </c>
      <c r="O182" s="236"/>
      <c r="P182" s="236"/>
      <c r="Q182" s="236"/>
      <c r="R182" s="33"/>
      <c r="T182" s="143" t="s">
        <v>13</v>
      </c>
      <c r="U182" s="39" t="s">
        <v>35</v>
      </c>
      <c r="W182" s="144">
        <f t="shared" si="6"/>
        <v>0</v>
      </c>
      <c r="X182" s="144">
        <v>1.87</v>
      </c>
      <c r="Y182" s="144">
        <f t="shared" si="7"/>
        <v>1.87</v>
      </c>
      <c r="Z182" s="144">
        <v>0</v>
      </c>
      <c r="AA182" s="145">
        <f t="shared" si="8"/>
        <v>0</v>
      </c>
      <c r="AR182" s="16" t="s">
        <v>161</v>
      </c>
      <c r="AT182" s="16" t="s">
        <v>262</v>
      </c>
      <c r="AU182" s="16" t="s">
        <v>92</v>
      </c>
      <c r="AY182" s="16" t="s">
        <v>123</v>
      </c>
      <c r="BE182" s="93">
        <f t="shared" si="9"/>
        <v>0</v>
      </c>
      <c r="BF182" s="93">
        <f t="shared" si="10"/>
        <v>0</v>
      </c>
      <c r="BG182" s="93">
        <f t="shared" si="11"/>
        <v>0</v>
      </c>
      <c r="BH182" s="93">
        <f t="shared" si="12"/>
        <v>0</v>
      </c>
      <c r="BI182" s="93">
        <f t="shared" si="13"/>
        <v>0</v>
      </c>
      <c r="BJ182" s="16" t="s">
        <v>15</v>
      </c>
      <c r="BK182" s="93">
        <f t="shared" si="14"/>
        <v>0</v>
      </c>
      <c r="BL182" s="16" t="s">
        <v>128</v>
      </c>
      <c r="BM182" s="16" t="s">
        <v>265</v>
      </c>
    </row>
    <row r="183" spans="2:65" s="1" customFormat="1" ht="31.5" customHeight="1" x14ac:dyDescent="0.3">
      <c r="B183" s="32"/>
      <c r="C183" s="159" t="s">
        <v>266</v>
      </c>
      <c r="D183" s="159" t="s">
        <v>262</v>
      </c>
      <c r="E183" s="160" t="s">
        <v>267</v>
      </c>
      <c r="F183" s="244" t="s">
        <v>268</v>
      </c>
      <c r="G183" s="245"/>
      <c r="H183" s="245"/>
      <c r="I183" s="245"/>
      <c r="J183" s="161" t="s">
        <v>231</v>
      </c>
      <c r="K183" s="162">
        <v>1</v>
      </c>
      <c r="L183" s="246">
        <v>0</v>
      </c>
      <c r="M183" s="245"/>
      <c r="N183" s="247">
        <f t="shared" si="5"/>
        <v>0</v>
      </c>
      <c r="O183" s="236"/>
      <c r="P183" s="236"/>
      <c r="Q183" s="236"/>
      <c r="R183" s="33"/>
      <c r="T183" s="143" t="s">
        <v>13</v>
      </c>
      <c r="U183" s="39" t="s">
        <v>35</v>
      </c>
      <c r="W183" s="144">
        <f t="shared" si="6"/>
        <v>0</v>
      </c>
      <c r="X183" s="144">
        <v>0.04</v>
      </c>
      <c r="Y183" s="144">
        <f t="shared" si="7"/>
        <v>0.04</v>
      </c>
      <c r="Z183" s="144">
        <v>0</v>
      </c>
      <c r="AA183" s="145">
        <f t="shared" si="8"/>
        <v>0</v>
      </c>
      <c r="AR183" s="16" t="s">
        <v>161</v>
      </c>
      <c r="AT183" s="16" t="s">
        <v>262</v>
      </c>
      <c r="AU183" s="16" t="s">
        <v>92</v>
      </c>
      <c r="AY183" s="16" t="s">
        <v>123</v>
      </c>
      <c r="BE183" s="93">
        <f t="shared" si="9"/>
        <v>0</v>
      </c>
      <c r="BF183" s="93">
        <f t="shared" si="10"/>
        <v>0</v>
      </c>
      <c r="BG183" s="93">
        <f t="shared" si="11"/>
        <v>0</v>
      </c>
      <c r="BH183" s="93">
        <f t="shared" si="12"/>
        <v>0</v>
      </c>
      <c r="BI183" s="93">
        <f t="shared" si="13"/>
        <v>0</v>
      </c>
      <c r="BJ183" s="16" t="s">
        <v>15</v>
      </c>
      <c r="BK183" s="93">
        <f t="shared" si="14"/>
        <v>0</v>
      </c>
      <c r="BL183" s="16" t="s">
        <v>128</v>
      </c>
      <c r="BM183" s="16" t="s">
        <v>269</v>
      </c>
    </row>
    <row r="184" spans="2:65" s="1" customFormat="1" ht="31.5" customHeight="1" x14ac:dyDescent="0.3">
      <c r="B184" s="32"/>
      <c r="C184" s="159" t="s">
        <v>270</v>
      </c>
      <c r="D184" s="159" t="s">
        <v>262</v>
      </c>
      <c r="E184" s="160" t="s">
        <v>271</v>
      </c>
      <c r="F184" s="244" t="s">
        <v>272</v>
      </c>
      <c r="G184" s="245"/>
      <c r="H184" s="245"/>
      <c r="I184" s="245"/>
      <c r="J184" s="161" t="s">
        <v>231</v>
      </c>
      <c r="K184" s="162">
        <v>1</v>
      </c>
      <c r="L184" s="246">
        <v>0</v>
      </c>
      <c r="M184" s="245"/>
      <c r="N184" s="247">
        <f t="shared" si="5"/>
        <v>0</v>
      </c>
      <c r="O184" s="236"/>
      <c r="P184" s="236"/>
      <c r="Q184" s="236"/>
      <c r="R184" s="33"/>
      <c r="T184" s="143" t="s">
        <v>13</v>
      </c>
      <c r="U184" s="39" t="s">
        <v>35</v>
      </c>
      <c r="W184" s="144">
        <f t="shared" si="6"/>
        <v>0</v>
      </c>
      <c r="X184" s="144">
        <v>6.8000000000000005E-2</v>
      </c>
      <c r="Y184" s="144">
        <f t="shared" si="7"/>
        <v>6.8000000000000005E-2</v>
      </c>
      <c r="Z184" s="144">
        <v>0</v>
      </c>
      <c r="AA184" s="145">
        <f t="shared" si="8"/>
        <v>0</v>
      </c>
      <c r="AR184" s="16" t="s">
        <v>161</v>
      </c>
      <c r="AT184" s="16" t="s">
        <v>262</v>
      </c>
      <c r="AU184" s="16" t="s">
        <v>92</v>
      </c>
      <c r="AY184" s="16" t="s">
        <v>123</v>
      </c>
      <c r="BE184" s="93">
        <f t="shared" si="9"/>
        <v>0</v>
      </c>
      <c r="BF184" s="93">
        <f t="shared" si="10"/>
        <v>0</v>
      </c>
      <c r="BG184" s="93">
        <f t="shared" si="11"/>
        <v>0</v>
      </c>
      <c r="BH184" s="93">
        <f t="shared" si="12"/>
        <v>0</v>
      </c>
      <c r="BI184" s="93">
        <f t="shared" si="13"/>
        <v>0</v>
      </c>
      <c r="BJ184" s="16" t="s">
        <v>15</v>
      </c>
      <c r="BK184" s="93">
        <f t="shared" si="14"/>
        <v>0</v>
      </c>
      <c r="BL184" s="16" t="s">
        <v>128</v>
      </c>
      <c r="BM184" s="16" t="s">
        <v>273</v>
      </c>
    </row>
    <row r="185" spans="2:65" s="1" customFormat="1" ht="31.5" customHeight="1" x14ac:dyDescent="0.3">
      <c r="B185" s="32"/>
      <c r="C185" s="159" t="s">
        <v>274</v>
      </c>
      <c r="D185" s="159" t="s">
        <v>262</v>
      </c>
      <c r="E185" s="160" t="s">
        <v>275</v>
      </c>
      <c r="F185" s="244" t="s">
        <v>276</v>
      </c>
      <c r="G185" s="245"/>
      <c r="H185" s="245"/>
      <c r="I185" s="245"/>
      <c r="J185" s="161" t="s">
        <v>231</v>
      </c>
      <c r="K185" s="162">
        <v>1</v>
      </c>
      <c r="L185" s="246">
        <v>0</v>
      </c>
      <c r="M185" s="245"/>
      <c r="N185" s="247">
        <f t="shared" si="5"/>
        <v>0</v>
      </c>
      <c r="O185" s="236"/>
      <c r="P185" s="236"/>
      <c r="Q185" s="236"/>
      <c r="R185" s="33"/>
      <c r="T185" s="143" t="s">
        <v>13</v>
      </c>
      <c r="U185" s="39" t="s">
        <v>35</v>
      </c>
      <c r="W185" s="144">
        <f t="shared" si="6"/>
        <v>0</v>
      </c>
      <c r="X185" s="144">
        <v>0.58499999999999996</v>
      </c>
      <c r="Y185" s="144">
        <f t="shared" si="7"/>
        <v>0.58499999999999996</v>
      </c>
      <c r="Z185" s="144">
        <v>0</v>
      </c>
      <c r="AA185" s="145">
        <f t="shared" si="8"/>
        <v>0</v>
      </c>
      <c r="AR185" s="16" t="s">
        <v>161</v>
      </c>
      <c r="AT185" s="16" t="s">
        <v>262</v>
      </c>
      <c r="AU185" s="16" t="s">
        <v>92</v>
      </c>
      <c r="AY185" s="16" t="s">
        <v>123</v>
      </c>
      <c r="BE185" s="93">
        <f t="shared" si="9"/>
        <v>0</v>
      </c>
      <c r="BF185" s="93">
        <f t="shared" si="10"/>
        <v>0</v>
      </c>
      <c r="BG185" s="93">
        <f t="shared" si="11"/>
        <v>0</v>
      </c>
      <c r="BH185" s="93">
        <f t="shared" si="12"/>
        <v>0</v>
      </c>
      <c r="BI185" s="93">
        <f t="shared" si="13"/>
        <v>0</v>
      </c>
      <c r="BJ185" s="16" t="s">
        <v>15</v>
      </c>
      <c r="BK185" s="93">
        <f t="shared" si="14"/>
        <v>0</v>
      </c>
      <c r="BL185" s="16" t="s">
        <v>128</v>
      </c>
      <c r="BM185" s="16" t="s">
        <v>277</v>
      </c>
    </row>
    <row r="186" spans="2:65" s="1" customFormat="1" ht="31.5" customHeight="1" x14ac:dyDescent="0.3">
      <c r="B186" s="32"/>
      <c r="C186" s="159" t="s">
        <v>278</v>
      </c>
      <c r="D186" s="159" t="s">
        <v>262</v>
      </c>
      <c r="E186" s="160" t="s">
        <v>279</v>
      </c>
      <c r="F186" s="244" t="s">
        <v>280</v>
      </c>
      <c r="G186" s="245"/>
      <c r="H186" s="245"/>
      <c r="I186" s="245"/>
      <c r="J186" s="161" t="s">
        <v>231</v>
      </c>
      <c r="K186" s="162">
        <v>3</v>
      </c>
      <c r="L186" s="246">
        <v>0</v>
      </c>
      <c r="M186" s="245"/>
      <c r="N186" s="247">
        <f t="shared" si="5"/>
        <v>0</v>
      </c>
      <c r="O186" s="236"/>
      <c r="P186" s="236"/>
      <c r="Q186" s="236"/>
      <c r="R186" s="33"/>
      <c r="T186" s="143" t="s">
        <v>13</v>
      </c>
      <c r="U186" s="39" t="s">
        <v>35</v>
      </c>
      <c r="W186" s="144">
        <f t="shared" si="6"/>
        <v>0</v>
      </c>
      <c r="X186" s="144">
        <v>1</v>
      </c>
      <c r="Y186" s="144">
        <f t="shared" si="7"/>
        <v>3</v>
      </c>
      <c r="Z186" s="144">
        <v>0</v>
      </c>
      <c r="AA186" s="145">
        <f t="shared" si="8"/>
        <v>0</v>
      </c>
      <c r="AR186" s="16" t="s">
        <v>161</v>
      </c>
      <c r="AT186" s="16" t="s">
        <v>262</v>
      </c>
      <c r="AU186" s="16" t="s">
        <v>92</v>
      </c>
      <c r="AY186" s="16" t="s">
        <v>123</v>
      </c>
      <c r="BE186" s="93">
        <f t="shared" si="9"/>
        <v>0</v>
      </c>
      <c r="BF186" s="93">
        <f t="shared" si="10"/>
        <v>0</v>
      </c>
      <c r="BG186" s="93">
        <f t="shared" si="11"/>
        <v>0</v>
      </c>
      <c r="BH186" s="93">
        <f t="shared" si="12"/>
        <v>0</v>
      </c>
      <c r="BI186" s="93">
        <f t="shared" si="13"/>
        <v>0</v>
      </c>
      <c r="BJ186" s="16" t="s">
        <v>15</v>
      </c>
      <c r="BK186" s="93">
        <f t="shared" si="14"/>
        <v>0</v>
      </c>
      <c r="BL186" s="16" t="s">
        <v>128</v>
      </c>
      <c r="BM186" s="16" t="s">
        <v>281</v>
      </c>
    </row>
    <row r="187" spans="2:65" s="1" customFormat="1" ht="31.5" customHeight="1" x14ac:dyDescent="0.3">
      <c r="B187" s="32"/>
      <c r="C187" s="139" t="s">
        <v>282</v>
      </c>
      <c r="D187" s="139" t="s">
        <v>124</v>
      </c>
      <c r="E187" s="140" t="s">
        <v>283</v>
      </c>
      <c r="F187" s="235" t="s">
        <v>284</v>
      </c>
      <c r="G187" s="236"/>
      <c r="H187" s="236"/>
      <c r="I187" s="236"/>
      <c r="J187" s="141" t="s">
        <v>231</v>
      </c>
      <c r="K187" s="142">
        <v>1</v>
      </c>
      <c r="L187" s="237">
        <v>0</v>
      </c>
      <c r="M187" s="236"/>
      <c r="N187" s="238">
        <f t="shared" si="5"/>
        <v>0</v>
      </c>
      <c r="O187" s="236"/>
      <c r="P187" s="236"/>
      <c r="Q187" s="236"/>
      <c r="R187" s="33"/>
      <c r="T187" s="143" t="s">
        <v>13</v>
      </c>
      <c r="U187" s="39" t="s">
        <v>35</v>
      </c>
      <c r="W187" s="144">
        <f t="shared" si="6"/>
        <v>0</v>
      </c>
      <c r="X187" s="144">
        <v>4.4999999999999997E-3</v>
      </c>
      <c r="Y187" s="144">
        <f t="shared" si="7"/>
        <v>4.4999999999999997E-3</v>
      </c>
      <c r="Z187" s="144">
        <v>0</v>
      </c>
      <c r="AA187" s="145">
        <f t="shared" si="8"/>
        <v>0</v>
      </c>
      <c r="AR187" s="16" t="s">
        <v>128</v>
      </c>
      <c r="AT187" s="16" t="s">
        <v>124</v>
      </c>
      <c r="AU187" s="16" t="s">
        <v>92</v>
      </c>
      <c r="AY187" s="16" t="s">
        <v>123</v>
      </c>
      <c r="BE187" s="93">
        <f t="shared" si="9"/>
        <v>0</v>
      </c>
      <c r="BF187" s="93">
        <f t="shared" si="10"/>
        <v>0</v>
      </c>
      <c r="BG187" s="93">
        <f t="shared" si="11"/>
        <v>0</v>
      </c>
      <c r="BH187" s="93">
        <f t="shared" si="12"/>
        <v>0</v>
      </c>
      <c r="BI187" s="93">
        <f t="shared" si="13"/>
        <v>0</v>
      </c>
      <c r="BJ187" s="16" t="s">
        <v>15</v>
      </c>
      <c r="BK187" s="93">
        <f t="shared" si="14"/>
        <v>0</v>
      </c>
      <c r="BL187" s="16" t="s">
        <v>128</v>
      </c>
      <c r="BM187" s="16" t="s">
        <v>285</v>
      </c>
    </row>
    <row r="188" spans="2:65" s="1" customFormat="1" ht="31.5" customHeight="1" x14ac:dyDescent="0.3">
      <c r="B188" s="32"/>
      <c r="C188" s="139" t="s">
        <v>286</v>
      </c>
      <c r="D188" s="139" t="s">
        <v>124</v>
      </c>
      <c r="E188" s="140" t="s">
        <v>287</v>
      </c>
      <c r="F188" s="235" t="s">
        <v>288</v>
      </c>
      <c r="G188" s="236"/>
      <c r="H188" s="236"/>
      <c r="I188" s="236"/>
      <c r="J188" s="141" t="s">
        <v>231</v>
      </c>
      <c r="K188" s="142">
        <v>1</v>
      </c>
      <c r="L188" s="237">
        <v>0</v>
      </c>
      <c r="M188" s="236"/>
      <c r="N188" s="238">
        <f t="shared" si="5"/>
        <v>0</v>
      </c>
      <c r="O188" s="236"/>
      <c r="P188" s="236"/>
      <c r="Q188" s="236"/>
      <c r="R188" s="33"/>
      <c r="T188" s="143" t="s">
        <v>13</v>
      </c>
      <c r="U188" s="39" t="s">
        <v>35</v>
      </c>
      <c r="W188" s="144">
        <f t="shared" si="6"/>
        <v>0</v>
      </c>
      <c r="X188" s="144">
        <v>7.0200000000000002E-3</v>
      </c>
      <c r="Y188" s="144">
        <f t="shared" si="7"/>
        <v>7.0200000000000002E-3</v>
      </c>
      <c r="Z188" s="144">
        <v>0</v>
      </c>
      <c r="AA188" s="145">
        <f t="shared" si="8"/>
        <v>0</v>
      </c>
      <c r="AR188" s="16" t="s">
        <v>128</v>
      </c>
      <c r="AT188" s="16" t="s">
        <v>124</v>
      </c>
      <c r="AU188" s="16" t="s">
        <v>92</v>
      </c>
      <c r="AY188" s="16" t="s">
        <v>123</v>
      </c>
      <c r="BE188" s="93">
        <f t="shared" si="9"/>
        <v>0</v>
      </c>
      <c r="BF188" s="93">
        <f t="shared" si="10"/>
        <v>0</v>
      </c>
      <c r="BG188" s="93">
        <f t="shared" si="11"/>
        <v>0</v>
      </c>
      <c r="BH188" s="93">
        <f t="shared" si="12"/>
        <v>0</v>
      </c>
      <c r="BI188" s="93">
        <f t="shared" si="13"/>
        <v>0</v>
      </c>
      <c r="BJ188" s="16" t="s">
        <v>15</v>
      </c>
      <c r="BK188" s="93">
        <f t="shared" si="14"/>
        <v>0</v>
      </c>
      <c r="BL188" s="16" t="s">
        <v>128</v>
      </c>
      <c r="BM188" s="16" t="s">
        <v>289</v>
      </c>
    </row>
    <row r="189" spans="2:65" s="1" customFormat="1" ht="22.5" customHeight="1" x14ac:dyDescent="0.3">
      <c r="B189" s="32"/>
      <c r="C189" s="159" t="s">
        <v>290</v>
      </c>
      <c r="D189" s="159" t="s">
        <v>262</v>
      </c>
      <c r="E189" s="160" t="s">
        <v>291</v>
      </c>
      <c r="F189" s="244" t="s">
        <v>292</v>
      </c>
      <c r="G189" s="245"/>
      <c r="H189" s="245"/>
      <c r="I189" s="245"/>
      <c r="J189" s="161" t="s">
        <v>231</v>
      </c>
      <c r="K189" s="162">
        <v>1</v>
      </c>
      <c r="L189" s="246">
        <v>0</v>
      </c>
      <c r="M189" s="245"/>
      <c r="N189" s="247">
        <f t="shared" si="5"/>
        <v>0</v>
      </c>
      <c r="O189" s="236"/>
      <c r="P189" s="236"/>
      <c r="Q189" s="236"/>
      <c r="R189" s="33"/>
      <c r="T189" s="143" t="s">
        <v>13</v>
      </c>
      <c r="U189" s="39" t="s">
        <v>35</v>
      </c>
      <c r="W189" s="144">
        <f t="shared" si="6"/>
        <v>0</v>
      </c>
      <c r="X189" s="144">
        <v>2.1999999999999999E-2</v>
      </c>
      <c r="Y189" s="144">
        <f t="shared" si="7"/>
        <v>2.1999999999999999E-2</v>
      </c>
      <c r="Z189" s="144">
        <v>0</v>
      </c>
      <c r="AA189" s="145">
        <f t="shared" si="8"/>
        <v>0</v>
      </c>
      <c r="AR189" s="16" t="s">
        <v>161</v>
      </c>
      <c r="AT189" s="16" t="s">
        <v>262</v>
      </c>
      <c r="AU189" s="16" t="s">
        <v>92</v>
      </c>
      <c r="AY189" s="16" t="s">
        <v>123</v>
      </c>
      <c r="BE189" s="93">
        <f t="shared" si="9"/>
        <v>0</v>
      </c>
      <c r="BF189" s="93">
        <f t="shared" si="10"/>
        <v>0</v>
      </c>
      <c r="BG189" s="93">
        <f t="shared" si="11"/>
        <v>0</v>
      </c>
      <c r="BH189" s="93">
        <f t="shared" si="12"/>
        <v>0</v>
      </c>
      <c r="BI189" s="93">
        <f t="shared" si="13"/>
        <v>0</v>
      </c>
      <c r="BJ189" s="16" t="s">
        <v>15</v>
      </c>
      <c r="BK189" s="93">
        <f t="shared" si="14"/>
        <v>0</v>
      </c>
      <c r="BL189" s="16" t="s">
        <v>128</v>
      </c>
      <c r="BM189" s="16" t="s">
        <v>293</v>
      </c>
    </row>
    <row r="190" spans="2:65" s="9" customFormat="1" ht="29.85" customHeight="1" x14ac:dyDescent="0.3">
      <c r="B190" s="129"/>
      <c r="D190" s="138" t="s">
        <v>105</v>
      </c>
      <c r="E190" s="138"/>
      <c r="F190" s="138"/>
      <c r="G190" s="138"/>
      <c r="H190" s="138"/>
      <c r="I190" s="138"/>
      <c r="J190" s="138"/>
      <c r="K190" s="138"/>
      <c r="L190" s="138"/>
      <c r="M190" s="138"/>
      <c r="N190" s="248">
        <f>BK190</f>
        <v>0</v>
      </c>
      <c r="O190" s="249"/>
      <c r="P190" s="249"/>
      <c r="Q190" s="249"/>
      <c r="R190" s="131"/>
      <c r="T190" s="132"/>
      <c r="W190" s="133">
        <f>SUM(W191:W198)</f>
        <v>0</v>
      </c>
      <c r="Y190" s="133">
        <f>SUM(Y191:Y198)</f>
        <v>5.5800000000000001E-4</v>
      </c>
      <c r="AA190" s="134">
        <f>SUM(AA191:AA198)</f>
        <v>0</v>
      </c>
      <c r="AR190" s="135" t="s">
        <v>15</v>
      </c>
      <c r="AT190" s="136" t="s">
        <v>69</v>
      </c>
      <c r="AU190" s="136" t="s">
        <v>15</v>
      </c>
      <c r="AY190" s="135" t="s">
        <v>123</v>
      </c>
      <c r="BK190" s="137">
        <f>SUM(BK191:BK198)</f>
        <v>0</v>
      </c>
    </row>
    <row r="191" spans="2:65" s="1" customFormat="1" ht="31.5" customHeight="1" x14ac:dyDescent="0.3">
      <c r="B191" s="32"/>
      <c r="C191" s="139" t="s">
        <v>294</v>
      </c>
      <c r="D191" s="139" t="s">
        <v>124</v>
      </c>
      <c r="E191" s="140" t="s">
        <v>295</v>
      </c>
      <c r="F191" s="235" t="s">
        <v>296</v>
      </c>
      <c r="G191" s="236"/>
      <c r="H191" s="236"/>
      <c r="I191" s="236"/>
      <c r="J191" s="141" t="s">
        <v>148</v>
      </c>
      <c r="K191" s="142">
        <v>18.600000000000001</v>
      </c>
      <c r="L191" s="237">
        <v>0</v>
      </c>
      <c r="M191" s="236"/>
      <c r="N191" s="238">
        <f>ROUND(L191*K191,2)</f>
        <v>0</v>
      </c>
      <c r="O191" s="236"/>
      <c r="P191" s="236"/>
      <c r="Q191" s="236"/>
      <c r="R191" s="33"/>
      <c r="T191" s="143" t="s">
        <v>13</v>
      </c>
      <c r="U191" s="39" t="s">
        <v>35</v>
      </c>
      <c r="W191" s="144">
        <f>V191*K191</f>
        <v>0</v>
      </c>
      <c r="X191" s="144">
        <v>0</v>
      </c>
      <c r="Y191" s="144">
        <f>X191*K191</f>
        <v>0</v>
      </c>
      <c r="Z191" s="144">
        <v>0</v>
      </c>
      <c r="AA191" s="145">
        <f>Z191*K191</f>
        <v>0</v>
      </c>
      <c r="AR191" s="16" t="s">
        <v>128</v>
      </c>
      <c r="AT191" s="16" t="s">
        <v>124</v>
      </c>
      <c r="AU191" s="16" t="s">
        <v>92</v>
      </c>
      <c r="AY191" s="16" t="s">
        <v>123</v>
      </c>
      <c r="BE191" s="93">
        <f>IF(U191="základní",N191,0)</f>
        <v>0</v>
      </c>
      <c r="BF191" s="93">
        <f>IF(U191="snížená",N191,0)</f>
        <v>0</v>
      </c>
      <c r="BG191" s="93">
        <f>IF(U191="zákl. přenesená",N191,0)</f>
        <v>0</v>
      </c>
      <c r="BH191" s="93">
        <f>IF(U191="sníž. přenesená",N191,0)</f>
        <v>0</v>
      </c>
      <c r="BI191" s="93">
        <f>IF(U191="nulová",N191,0)</f>
        <v>0</v>
      </c>
      <c r="BJ191" s="16" t="s">
        <v>15</v>
      </c>
      <c r="BK191" s="93">
        <f>ROUND(L191*K191,2)</f>
        <v>0</v>
      </c>
      <c r="BL191" s="16" t="s">
        <v>128</v>
      </c>
      <c r="BM191" s="16" t="s">
        <v>297</v>
      </c>
    </row>
    <row r="192" spans="2:65" s="1" customFormat="1" ht="31.5" customHeight="1" x14ac:dyDescent="0.3">
      <c r="B192" s="32"/>
      <c r="C192" s="139" t="s">
        <v>298</v>
      </c>
      <c r="D192" s="139" t="s">
        <v>124</v>
      </c>
      <c r="E192" s="140" t="s">
        <v>299</v>
      </c>
      <c r="F192" s="235" t="s">
        <v>300</v>
      </c>
      <c r="G192" s="236"/>
      <c r="H192" s="236"/>
      <c r="I192" s="236"/>
      <c r="J192" s="141" t="s">
        <v>148</v>
      </c>
      <c r="K192" s="142">
        <v>23</v>
      </c>
      <c r="L192" s="237">
        <v>0</v>
      </c>
      <c r="M192" s="236"/>
      <c r="N192" s="238">
        <f>ROUND(L192*K192,2)</f>
        <v>0</v>
      </c>
      <c r="O192" s="236"/>
      <c r="P192" s="236"/>
      <c r="Q192" s="236"/>
      <c r="R192" s="33"/>
      <c r="T192" s="143" t="s">
        <v>13</v>
      </c>
      <c r="U192" s="39" t="s">
        <v>35</v>
      </c>
      <c r="W192" s="144">
        <f>V192*K192</f>
        <v>0</v>
      </c>
      <c r="X192" s="144">
        <v>0</v>
      </c>
      <c r="Y192" s="144">
        <f>X192*K192</f>
        <v>0</v>
      </c>
      <c r="Z192" s="144">
        <v>0</v>
      </c>
      <c r="AA192" s="145">
        <f>Z192*K192</f>
        <v>0</v>
      </c>
      <c r="AR192" s="16" t="s">
        <v>128</v>
      </c>
      <c r="AT192" s="16" t="s">
        <v>124</v>
      </c>
      <c r="AU192" s="16" t="s">
        <v>92</v>
      </c>
      <c r="AY192" s="16" t="s">
        <v>123</v>
      </c>
      <c r="BE192" s="93">
        <f>IF(U192="základní",N192,0)</f>
        <v>0</v>
      </c>
      <c r="BF192" s="93">
        <f>IF(U192="snížená",N192,0)</f>
        <v>0</v>
      </c>
      <c r="BG192" s="93">
        <f>IF(U192="zákl. přenesená",N192,0)</f>
        <v>0</v>
      </c>
      <c r="BH192" s="93">
        <f>IF(U192="sníž. přenesená",N192,0)</f>
        <v>0</v>
      </c>
      <c r="BI192" s="93">
        <f>IF(U192="nulová",N192,0)</f>
        <v>0</v>
      </c>
      <c r="BJ192" s="16" t="s">
        <v>15</v>
      </c>
      <c r="BK192" s="93">
        <f>ROUND(L192*K192,2)</f>
        <v>0</v>
      </c>
      <c r="BL192" s="16" t="s">
        <v>128</v>
      </c>
      <c r="BM192" s="16" t="s">
        <v>301</v>
      </c>
    </row>
    <row r="193" spans="2:65" s="1" customFormat="1" ht="22.5" customHeight="1" x14ac:dyDescent="0.3">
      <c r="B193" s="32"/>
      <c r="C193" s="139" t="s">
        <v>302</v>
      </c>
      <c r="D193" s="139" t="s">
        <v>124</v>
      </c>
      <c r="E193" s="140" t="s">
        <v>303</v>
      </c>
      <c r="F193" s="235" t="s">
        <v>304</v>
      </c>
      <c r="G193" s="236"/>
      <c r="H193" s="236"/>
      <c r="I193" s="236"/>
      <c r="J193" s="141" t="s">
        <v>148</v>
      </c>
      <c r="K193" s="142">
        <v>23</v>
      </c>
      <c r="L193" s="237">
        <v>0</v>
      </c>
      <c r="M193" s="236"/>
      <c r="N193" s="238">
        <f>ROUND(L193*K193,2)</f>
        <v>0</v>
      </c>
      <c r="O193" s="236"/>
      <c r="P193" s="236"/>
      <c r="Q193" s="236"/>
      <c r="R193" s="33"/>
      <c r="T193" s="143" t="s">
        <v>13</v>
      </c>
      <c r="U193" s="39" t="s">
        <v>35</v>
      </c>
      <c r="W193" s="144">
        <f>V193*K193</f>
        <v>0</v>
      </c>
      <c r="X193" s="144">
        <v>0</v>
      </c>
      <c r="Y193" s="144">
        <f>X193*K193</f>
        <v>0</v>
      </c>
      <c r="Z193" s="144">
        <v>0</v>
      </c>
      <c r="AA193" s="145">
        <f>Z193*K193</f>
        <v>0</v>
      </c>
      <c r="AR193" s="16" t="s">
        <v>128</v>
      </c>
      <c r="AT193" s="16" t="s">
        <v>124</v>
      </c>
      <c r="AU193" s="16" t="s">
        <v>92</v>
      </c>
      <c r="AY193" s="16" t="s">
        <v>123</v>
      </c>
      <c r="BE193" s="93">
        <f>IF(U193="základní",N193,0)</f>
        <v>0</v>
      </c>
      <c r="BF193" s="93">
        <f>IF(U193="snížená",N193,0)</f>
        <v>0</v>
      </c>
      <c r="BG193" s="93">
        <f>IF(U193="zákl. přenesená",N193,0)</f>
        <v>0</v>
      </c>
      <c r="BH193" s="93">
        <f>IF(U193="sníž. přenesená",N193,0)</f>
        <v>0</v>
      </c>
      <c r="BI193" s="93">
        <f>IF(U193="nulová",N193,0)</f>
        <v>0</v>
      </c>
      <c r="BJ193" s="16" t="s">
        <v>15</v>
      </c>
      <c r="BK193" s="93">
        <f>ROUND(L193*K193,2)</f>
        <v>0</v>
      </c>
      <c r="BL193" s="16" t="s">
        <v>128</v>
      </c>
      <c r="BM193" s="16" t="s">
        <v>305</v>
      </c>
    </row>
    <row r="194" spans="2:65" s="1" customFormat="1" ht="31.5" customHeight="1" x14ac:dyDescent="0.3">
      <c r="B194" s="32"/>
      <c r="C194" s="139" t="s">
        <v>306</v>
      </c>
      <c r="D194" s="139" t="s">
        <v>124</v>
      </c>
      <c r="E194" s="140" t="s">
        <v>307</v>
      </c>
      <c r="F194" s="235" t="s">
        <v>308</v>
      </c>
      <c r="G194" s="236"/>
      <c r="H194" s="236"/>
      <c r="I194" s="236"/>
      <c r="J194" s="141" t="s">
        <v>148</v>
      </c>
      <c r="K194" s="142">
        <v>18.600000000000001</v>
      </c>
      <c r="L194" s="237">
        <v>0</v>
      </c>
      <c r="M194" s="236"/>
      <c r="N194" s="238">
        <f>ROUND(L194*K194,2)</f>
        <v>0</v>
      </c>
      <c r="O194" s="236"/>
      <c r="P194" s="236"/>
      <c r="Q194" s="236"/>
      <c r="R194" s="33"/>
      <c r="T194" s="143" t="s">
        <v>13</v>
      </c>
      <c r="U194" s="39" t="s">
        <v>35</v>
      </c>
      <c r="W194" s="144">
        <f>V194*K194</f>
        <v>0</v>
      </c>
      <c r="X194" s="144">
        <v>3.0000000000000001E-5</v>
      </c>
      <c r="Y194" s="144">
        <f>X194*K194</f>
        <v>5.5800000000000001E-4</v>
      </c>
      <c r="Z194" s="144">
        <v>0</v>
      </c>
      <c r="AA194" s="145">
        <f>Z194*K194</f>
        <v>0</v>
      </c>
      <c r="AR194" s="16" t="s">
        <v>128</v>
      </c>
      <c r="AT194" s="16" t="s">
        <v>124</v>
      </c>
      <c r="AU194" s="16" t="s">
        <v>92</v>
      </c>
      <c r="AY194" s="16" t="s">
        <v>123</v>
      </c>
      <c r="BE194" s="93">
        <f>IF(U194="základní",N194,0)</f>
        <v>0</v>
      </c>
      <c r="BF194" s="93">
        <f>IF(U194="snížená",N194,0)</f>
        <v>0</v>
      </c>
      <c r="BG194" s="93">
        <f>IF(U194="zákl. přenesená",N194,0)</f>
        <v>0</v>
      </c>
      <c r="BH194" s="93">
        <f>IF(U194="sníž. přenesená",N194,0)</f>
        <v>0</v>
      </c>
      <c r="BI194" s="93">
        <f>IF(U194="nulová",N194,0)</f>
        <v>0</v>
      </c>
      <c r="BJ194" s="16" t="s">
        <v>15</v>
      </c>
      <c r="BK194" s="93">
        <f>ROUND(L194*K194,2)</f>
        <v>0</v>
      </c>
      <c r="BL194" s="16" t="s">
        <v>128</v>
      </c>
      <c r="BM194" s="16" t="s">
        <v>309</v>
      </c>
    </row>
    <row r="195" spans="2:65" s="10" customFormat="1" ht="22.5" customHeight="1" x14ac:dyDescent="0.3">
      <c r="B195" s="146"/>
      <c r="E195" s="147" t="s">
        <v>13</v>
      </c>
      <c r="F195" s="239" t="s">
        <v>310</v>
      </c>
      <c r="G195" s="240"/>
      <c r="H195" s="240"/>
      <c r="I195" s="240"/>
      <c r="K195" s="148">
        <v>18.600000000000001</v>
      </c>
      <c r="R195" s="149"/>
      <c r="T195" s="150"/>
      <c r="AA195" s="151"/>
      <c r="AT195" s="147" t="s">
        <v>131</v>
      </c>
      <c r="AU195" s="147" t="s">
        <v>92</v>
      </c>
      <c r="AV195" s="10" t="s">
        <v>92</v>
      </c>
      <c r="AW195" s="10" t="s">
        <v>132</v>
      </c>
      <c r="AX195" s="10" t="s">
        <v>70</v>
      </c>
      <c r="AY195" s="147" t="s">
        <v>123</v>
      </c>
    </row>
    <row r="196" spans="2:65" s="11" customFormat="1" ht="22.5" customHeight="1" x14ac:dyDescent="0.3">
      <c r="B196" s="152"/>
      <c r="E196" s="153" t="s">
        <v>13</v>
      </c>
      <c r="F196" s="241" t="s">
        <v>133</v>
      </c>
      <c r="G196" s="242"/>
      <c r="H196" s="242"/>
      <c r="I196" s="242"/>
      <c r="K196" s="154">
        <v>18.600000000000001</v>
      </c>
      <c r="R196" s="155"/>
      <c r="T196" s="156"/>
      <c r="AA196" s="157"/>
      <c r="AT196" s="158" t="s">
        <v>131</v>
      </c>
      <c r="AU196" s="158" t="s">
        <v>92</v>
      </c>
      <c r="AV196" s="11" t="s">
        <v>128</v>
      </c>
      <c r="AW196" s="11" t="s">
        <v>132</v>
      </c>
      <c r="AX196" s="11" t="s">
        <v>15</v>
      </c>
      <c r="AY196" s="158" t="s">
        <v>123</v>
      </c>
    </row>
    <row r="197" spans="2:65" s="1" customFormat="1" ht="31.5" customHeight="1" x14ac:dyDescent="0.3">
      <c r="B197" s="32"/>
      <c r="C197" s="139" t="s">
        <v>311</v>
      </c>
      <c r="D197" s="139" t="s">
        <v>124</v>
      </c>
      <c r="E197" s="140" t="s">
        <v>312</v>
      </c>
      <c r="F197" s="235" t="s">
        <v>313</v>
      </c>
      <c r="G197" s="236"/>
      <c r="H197" s="236"/>
      <c r="I197" s="236"/>
      <c r="J197" s="141" t="s">
        <v>148</v>
      </c>
      <c r="K197" s="142">
        <v>2</v>
      </c>
      <c r="L197" s="237">
        <v>0</v>
      </c>
      <c r="M197" s="236"/>
      <c r="N197" s="238">
        <f>ROUND(L197*K197,2)</f>
        <v>0</v>
      </c>
      <c r="O197" s="236"/>
      <c r="P197" s="236"/>
      <c r="Q197" s="236"/>
      <c r="R197" s="33"/>
      <c r="T197" s="143" t="s">
        <v>13</v>
      </c>
      <c r="U197" s="39" t="s">
        <v>35</v>
      </c>
      <c r="W197" s="144">
        <f>V197*K197</f>
        <v>0</v>
      </c>
      <c r="X197" s="144">
        <v>0</v>
      </c>
      <c r="Y197" s="144">
        <f>X197*K197</f>
        <v>0</v>
      </c>
      <c r="Z197" s="144">
        <v>0</v>
      </c>
      <c r="AA197" s="145">
        <f>Z197*K197</f>
        <v>0</v>
      </c>
      <c r="AR197" s="16" t="s">
        <v>128</v>
      </c>
      <c r="AT197" s="16" t="s">
        <v>124</v>
      </c>
      <c r="AU197" s="16" t="s">
        <v>92</v>
      </c>
      <c r="AY197" s="16" t="s">
        <v>123</v>
      </c>
      <c r="BE197" s="93">
        <f>IF(U197="základní",N197,0)</f>
        <v>0</v>
      </c>
      <c r="BF197" s="93">
        <f>IF(U197="snížená",N197,0)</f>
        <v>0</v>
      </c>
      <c r="BG197" s="93">
        <f>IF(U197="zákl. přenesená",N197,0)</f>
        <v>0</v>
      </c>
      <c r="BH197" s="93">
        <f>IF(U197="sníž. přenesená",N197,0)</f>
        <v>0</v>
      </c>
      <c r="BI197" s="93">
        <f>IF(U197="nulová",N197,0)</f>
        <v>0</v>
      </c>
      <c r="BJ197" s="16" t="s">
        <v>15</v>
      </c>
      <c r="BK197" s="93">
        <f>ROUND(L197*K197,2)</f>
        <v>0</v>
      </c>
      <c r="BL197" s="16" t="s">
        <v>128</v>
      </c>
      <c r="BM197" s="16" t="s">
        <v>314</v>
      </c>
    </row>
    <row r="198" spans="2:65" s="1" customFormat="1" ht="31.5" customHeight="1" x14ac:dyDescent="0.3">
      <c r="B198" s="32"/>
      <c r="C198" s="139" t="s">
        <v>315</v>
      </c>
      <c r="D198" s="139" t="s">
        <v>124</v>
      </c>
      <c r="E198" s="140" t="s">
        <v>316</v>
      </c>
      <c r="F198" s="235" t="s">
        <v>317</v>
      </c>
      <c r="G198" s="236"/>
      <c r="H198" s="236"/>
      <c r="I198" s="236"/>
      <c r="J198" s="141" t="s">
        <v>217</v>
      </c>
      <c r="K198" s="142">
        <v>39.539000000000001</v>
      </c>
      <c r="L198" s="237">
        <v>0</v>
      </c>
      <c r="M198" s="236"/>
      <c r="N198" s="238">
        <f>ROUND(L198*K198,2)</f>
        <v>0</v>
      </c>
      <c r="O198" s="236"/>
      <c r="P198" s="236"/>
      <c r="Q198" s="236"/>
      <c r="R198" s="33"/>
      <c r="T198" s="143" t="s">
        <v>13</v>
      </c>
      <c r="U198" s="39" t="s">
        <v>35</v>
      </c>
      <c r="W198" s="144">
        <f>V198*K198</f>
        <v>0</v>
      </c>
      <c r="X198" s="144">
        <v>0</v>
      </c>
      <c r="Y198" s="144">
        <f>X198*K198</f>
        <v>0</v>
      </c>
      <c r="Z198" s="144">
        <v>0</v>
      </c>
      <c r="AA198" s="145">
        <f>Z198*K198</f>
        <v>0</v>
      </c>
      <c r="AR198" s="16" t="s">
        <v>128</v>
      </c>
      <c r="AT198" s="16" t="s">
        <v>124</v>
      </c>
      <c r="AU198" s="16" t="s">
        <v>92</v>
      </c>
      <c r="AY198" s="16" t="s">
        <v>123</v>
      </c>
      <c r="BE198" s="93">
        <f>IF(U198="základní",N198,0)</f>
        <v>0</v>
      </c>
      <c r="BF198" s="93">
        <f>IF(U198="snížená",N198,0)</f>
        <v>0</v>
      </c>
      <c r="BG198" s="93">
        <f>IF(U198="zákl. přenesená",N198,0)</f>
        <v>0</v>
      </c>
      <c r="BH198" s="93">
        <f>IF(U198="sníž. přenesená",N198,0)</f>
        <v>0</v>
      </c>
      <c r="BI198" s="93">
        <f>IF(U198="nulová",N198,0)</f>
        <v>0</v>
      </c>
      <c r="BJ198" s="16" t="s">
        <v>15</v>
      </c>
      <c r="BK198" s="93">
        <f>ROUND(L198*K198,2)</f>
        <v>0</v>
      </c>
      <c r="BL198" s="16" t="s">
        <v>128</v>
      </c>
      <c r="BM198" s="16" t="s">
        <v>318</v>
      </c>
    </row>
    <row r="199" spans="2:65" s="9" customFormat="1" ht="29.85" customHeight="1" x14ac:dyDescent="0.3">
      <c r="B199" s="129"/>
      <c r="D199" s="138" t="s">
        <v>106</v>
      </c>
      <c r="E199" s="138"/>
      <c r="F199" s="138"/>
      <c r="G199" s="138"/>
      <c r="H199" s="138"/>
      <c r="I199" s="138"/>
      <c r="J199" s="138"/>
      <c r="K199" s="138"/>
      <c r="L199" s="138"/>
      <c r="M199" s="138"/>
      <c r="N199" s="248">
        <f>BK199</f>
        <v>0</v>
      </c>
      <c r="O199" s="249"/>
      <c r="P199" s="249"/>
      <c r="Q199" s="249"/>
      <c r="R199" s="131"/>
      <c r="T199" s="132"/>
      <c r="W199" s="133">
        <f>SUM(W200:W205)</f>
        <v>0</v>
      </c>
      <c r="Y199" s="133">
        <f>SUM(Y200:Y205)</f>
        <v>0</v>
      </c>
      <c r="AA199" s="134">
        <f>SUM(AA200:AA205)</f>
        <v>0</v>
      </c>
      <c r="AR199" s="135" t="s">
        <v>15</v>
      </c>
      <c r="AT199" s="136" t="s">
        <v>69</v>
      </c>
      <c r="AU199" s="136" t="s">
        <v>15</v>
      </c>
      <c r="AY199" s="135" t="s">
        <v>123</v>
      </c>
      <c r="BK199" s="137">
        <f>SUM(BK200:BK205)</f>
        <v>0</v>
      </c>
    </row>
    <row r="200" spans="2:65" s="1" customFormat="1" ht="22.5" customHeight="1" x14ac:dyDescent="0.3">
      <c r="B200" s="32"/>
      <c r="C200" s="139" t="s">
        <v>319</v>
      </c>
      <c r="D200" s="139" t="s">
        <v>124</v>
      </c>
      <c r="E200" s="140" t="s">
        <v>320</v>
      </c>
      <c r="F200" s="235" t="s">
        <v>321</v>
      </c>
      <c r="G200" s="236"/>
      <c r="H200" s="236"/>
      <c r="I200" s="236"/>
      <c r="J200" s="141" t="s">
        <v>217</v>
      </c>
      <c r="K200" s="142">
        <v>17.562999999999999</v>
      </c>
      <c r="L200" s="237">
        <v>0</v>
      </c>
      <c r="M200" s="236"/>
      <c r="N200" s="238">
        <f t="shared" ref="N200:N205" si="15">ROUND(L200*K200,2)</f>
        <v>0</v>
      </c>
      <c r="O200" s="236"/>
      <c r="P200" s="236"/>
      <c r="Q200" s="236"/>
      <c r="R200" s="33"/>
      <c r="T200" s="143" t="s">
        <v>13</v>
      </c>
      <c r="U200" s="39" t="s">
        <v>35</v>
      </c>
      <c r="W200" s="144">
        <f t="shared" ref="W200:W205" si="16">V200*K200</f>
        <v>0</v>
      </c>
      <c r="X200" s="144">
        <v>0</v>
      </c>
      <c r="Y200" s="144">
        <f t="shared" ref="Y200:Y205" si="17">X200*K200</f>
        <v>0</v>
      </c>
      <c r="Z200" s="144">
        <v>0</v>
      </c>
      <c r="AA200" s="145">
        <f t="shared" ref="AA200:AA205" si="18">Z200*K200</f>
        <v>0</v>
      </c>
      <c r="AR200" s="16" t="s">
        <v>128</v>
      </c>
      <c r="AT200" s="16" t="s">
        <v>124</v>
      </c>
      <c r="AU200" s="16" t="s">
        <v>92</v>
      </c>
      <c r="AY200" s="16" t="s">
        <v>123</v>
      </c>
      <c r="BE200" s="93">
        <f t="shared" ref="BE200:BE205" si="19">IF(U200="základní",N200,0)</f>
        <v>0</v>
      </c>
      <c r="BF200" s="93">
        <f t="shared" ref="BF200:BF205" si="20">IF(U200="snížená",N200,0)</f>
        <v>0</v>
      </c>
      <c r="BG200" s="93">
        <f t="shared" ref="BG200:BG205" si="21">IF(U200="zákl. přenesená",N200,0)</f>
        <v>0</v>
      </c>
      <c r="BH200" s="93">
        <f t="shared" ref="BH200:BH205" si="22">IF(U200="sníž. přenesená",N200,0)</f>
        <v>0</v>
      </c>
      <c r="BI200" s="93">
        <f t="shared" ref="BI200:BI205" si="23">IF(U200="nulová",N200,0)</f>
        <v>0</v>
      </c>
      <c r="BJ200" s="16" t="s">
        <v>15</v>
      </c>
      <c r="BK200" s="93">
        <f t="shared" ref="BK200:BK205" si="24">ROUND(L200*K200,2)</f>
        <v>0</v>
      </c>
      <c r="BL200" s="16" t="s">
        <v>128</v>
      </c>
      <c r="BM200" s="16" t="s">
        <v>322</v>
      </c>
    </row>
    <row r="201" spans="2:65" s="1" customFormat="1" ht="31.5" customHeight="1" x14ac:dyDescent="0.3">
      <c r="B201" s="32"/>
      <c r="C201" s="139" t="s">
        <v>323</v>
      </c>
      <c r="D201" s="139" t="s">
        <v>124</v>
      </c>
      <c r="E201" s="140" t="s">
        <v>324</v>
      </c>
      <c r="F201" s="235" t="s">
        <v>325</v>
      </c>
      <c r="G201" s="236"/>
      <c r="H201" s="236"/>
      <c r="I201" s="236"/>
      <c r="J201" s="141" t="s">
        <v>217</v>
      </c>
      <c r="K201" s="142">
        <v>158.06700000000001</v>
      </c>
      <c r="L201" s="237">
        <v>0</v>
      </c>
      <c r="M201" s="236"/>
      <c r="N201" s="238">
        <f t="shared" si="15"/>
        <v>0</v>
      </c>
      <c r="O201" s="236"/>
      <c r="P201" s="236"/>
      <c r="Q201" s="236"/>
      <c r="R201" s="33"/>
      <c r="T201" s="143" t="s">
        <v>13</v>
      </c>
      <c r="U201" s="39" t="s">
        <v>35</v>
      </c>
      <c r="W201" s="144">
        <f t="shared" si="16"/>
        <v>0</v>
      </c>
      <c r="X201" s="144">
        <v>0</v>
      </c>
      <c r="Y201" s="144">
        <f t="shared" si="17"/>
        <v>0</v>
      </c>
      <c r="Z201" s="144">
        <v>0</v>
      </c>
      <c r="AA201" s="145">
        <f t="shared" si="18"/>
        <v>0</v>
      </c>
      <c r="AR201" s="16" t="s">
        <v>128</v>
      </c>
      <c r="AT201" s="16" t="s">
        <v>124</v>
      </c>
      <c r="AU201" s="16" t="s">
        <v>92</v>
      </c>
      <c r="AY201" s="16" t="s">
        <v>123</v>
      </c>
      <c r="BE201" s="93">
        <f t="shared" si="19"/>
        <v>0</v>
      </c>
      <c r="BF201" s="93">
        <f t="shared" si="20"/>
        <v>0</v>
      </c>
      <c r="BG201" s="93">
        <f t="shared" si="21"/>
        <v>0</v>
      </c>
      <c r="BH201" s="93">
        <f t="shared" si="22"/>
        <v>0</v>
      </c>
      <c r="BI201" s="93">
        <f t="shared" si="23"/>
        <v>0</v>
      </c>
      <c r="BJ201" s="16" t="s">
        <v>15</v>
      </c>
      <c r="BK201" s="93">
        <f t="shared" si="24"/>
        <v>0</v>
      </c>
      <c r="BL201" s="16" t="s">
        <v>128</v>
      </c>
      <c r="BM201" s="16" t="s">
        <v>326</v>
      </c>
    </row>
    <row r="202" spans="2:65" s="1" customFormat="1" ht="31.5" customHeight="1" x14ac:dyDescent="0.3">
      <c r="B202" s="32"/>
      <c r="C202" s="139" t="s">
        <v>327</v>
      </c>
      <c r="D202" s="139" t="s">
        <v>124</v>
      </c>
      <c r="E202" s="140" t="s">
        <v>328</v>
      </c>
      <c r="F202" s="235" t="s">
        <v>329</v>
      </c>
      <c r="G202" s="236"/>
      <c r="H202" s="236"/>
      <c r="I202" s="236"/>
      <c r="J202" s="141" t="s">
        <v>217</v>
      </c>
      <c r="K202" s="142">
        <v>17.562999999999999</v>
      </c>
      <c r="L202" s="237">
        <v>0</v>
      </c>
      <c r="M202" s="236"/>
      <c r="N202" s="238">
        <f t="shared" si="15"/>
        <v>0</v>
      </c>
      <c r="O202" s="236"/>
      <c r="P202" s="236"/>
      <c r="Q202" s="236"/>
      <c r="R202" s="33"/>
      <c r="T202" s="143" t="s">
        <v>13</v>
      </c>
      <c r="U202" s="39" t="s">
        <v>35</v>
      </c>
      <c r="W202" s="144">
        <f t="shared" si="16"/>
        <v>0</v>
      </c>
      <c r="X202" s="144">
        <v>0</v>
      </c>
      <c r="Y202" s="144">
        <f t="shared" si="17"/>
        <v>0</v>
      </c>
      <c r="Z202" s="144">
        <v>0</v>
      </c>
      <c r="AA202" s="145">
        <f t="shared" si="18"/>
        <v>0</v>
      </c>
      <c r="AR202" s="16" t="s">
        <v>128</v>
      </c>
      <c r="AT202" s="16" t="s">
        <v>124</v>
      </c>
      <c r="AU202" s="16" t="s">
        <v>92</v>
      </c>
      <c r="AY202" s="16" t="s">
        <v>123</v>
      </c>
      <c r="BE202" s="93">
        <f t="shared" si="19"/>
        <v>0</v>
      </c>
      <c r="BF202" s="93">
        <f t="shared" si="20"/>
        <v>0</v>
      </c>
      <c r="BG202" s="93">
        <f t="shared" si="21"/>
        <v>0</v>
      </c>
      <c r="BH202" s="93">
        <f t="shared" si="22"/>
        <v>0</v>
      </c>
      <c r="BI202" s="93">
        <f t="shared" si="23"/>
        <v>0</v>
      </c>
      <c r="BJ202" s="16" t="s">
        <v>15</v>
      </c>
      <c r="BK202" s="93">
        <f t="shared" si="24"/>
        <v>0</v>
      </c>
      <c r="BL202" s="16" t="s">
        <v>128</v>
      </c>
      <c r="BM202" s="16" t="s">
        <v>330</v>
      </c>
    </row>
    <row r="203" spans="2:65" s="1" customFormat="1" ht="31.5" customHeight="1" x14ac:dyDescent="0.3">
      <c r="B203" s="32"/>
      <c r="C203" s="139" t="s">
        <v>331</v>
      </c>
      <c r="D203" s="139" t="s">
        <v>124</v>
      </c>
      <c r="E203" s="140" t="s">
        <v>332</v>
      </c>
      <c r="F203" s="235" t="s">
        <v>333</v>
      </c>
      <c r="G203" s="236"/>
      <c r="H203" s="236"/>
      <c r="I203" s="236"/>
      <c r="J203" s="141" t="s">
        <v>217</v>
      </c>
      <c r="K203" s="142">
        <v>1.98</v>
      </c>
      <c r="L203" s="237">
        <v>0</v>
      </c>
      <c r="M203" s="236"/>
      <c r="N203" s="238">
        <f t="shared" si="15"/>
        <v>0</v>
      </c>
      <c r="O203" s="236"/>
      <c r="P203" s="236"/>
      <c r="Q203" s="236"/>
      <c r="R203" s="33"/>
      <c r="T203" s="143" t="s">
        <v>13</v>
      </c>
      <c r="U203" s="39" t="s">
        <v>35</v>
      </c>
      <c r="W203" s="144">
        <f t="shared" si="16"/>
        <v>0</v>
      </c>
      <c r="X203" s="144">
        <v>0</v>
      </c>
      <c r="Y203" s="144">
        <f t="shared" si="17"/>
        <v>0</v>
      </c>
      <c r="Z203" s="144">
        <v>0</v>
      </c>
      <c r="AA203" s="145">
        <f t="shared" si="18"/>
        <v>0</v>
      </c>
      <c r="AR203" s="16" t="s">
        <v>128</v>
      </c>
      <c r="AT203" s="16" t="s">
        <v>124</v>
      </c>
      <c r="AU203" s="16" t="s">
        <v>92</v>
      </c>
      <c r="AY203" s="16" t="s">
        <v>123</v>
      </c>
      <c r="BE203" s="93">
        <f t="shared" si="19"/>
        <v>0</v>
      </c>
      <c r="BF203" s="93">
        <f t="shared" si="20"/>
        <v>0</v>
      </c>
      <c r="BG203" s="93">
        <f t="shared" si="21"/>
        <v>0</v>
      </c>
      <c r="BH203" s="93">
        <f t="shared" si="22"/>
        <v>0</v>
      </c>
      <c r="BI203" s="93">
        <f t="shared" si="23"/>
        <v>0</v>
      </c>
      <c r="BJ203" s="16" t="s">
        <v>15</v>
      </c>
      <c r="BK203" s="93">
        <f t="shared" si="24"/>
        <v>0</v>
      </c>
      <c r="BL203" s="16" t="s">
        <v>128</v>
      </c>
      <c r="BM203" s="16" t="s">
        <v>334</v>
      </c>
    </row>
    <row r="204" spans="2:65" s="1" customFormat="1" ht="31.5" customHeight="1" x14ac:dyDescent="0.3">
      <c r="B204" s="32"/>
      <c r="C204" s="139" t="s">
        <v>335</v>
      </c>
      <c r="D204" s="139" t="s">
        <v>124</v>
      </c>
      <c r="E204" s="140" t="s">
        <v>336</v>
      </c>
      <c r="F204" s="235" t="s">
        <v>337</v>
      </c>
      <c r="G204" s="236"/>
      <c r="H204" s="236"/>
      <c r="I204" s="236"/>
      <c r="J204" s="141" t="s">
        <v>217</v>
      </c>
      <c r="K204" s="142">
        <v>11.603</v>
      </c>
      <c r="L204" s="237">
        <v>0</v>
      </c>
      <c r="M204" s="236"/>
      <c r="N204" s="238">
        <f t="shared" si="15"/>
        <v>0</v>
      </c>
      <c r="O204" s="236"/>
      <c r="P204" s="236"/>
      <c r="Q204" s="236"/>
      <c r="R204" s="33"/>
      <c r="T204" s="143" t="s">
        <v>13</v>
      </c>
      <c r="U204" s="39" t="s">
        <v>35</v>
      </c>
      <c r="W204" s="144">
        <f t="shared" si="16"/>
        <v>0</v>
      </c>
      <c r="X204" s="144">
        <v>0</v>
      </c>
      <c r="Y204" s="144">
        <f t="shared" si="17"/>
        <v>0</v>
      </c>
      <c r="Z204" s="144">
        <v>0</v>
      </c>
      <c r="AA204" s="145">
        <f t="shared" si="18"/>
        <v>0</v>
      </c>
      <c r="AR204" s="16" t="s">
        <v>128</v>
      </c>
      <c r="AT204" s="16" t="s">
        <v>124</v>
      </c>
      <c r="AU204" s="16" t="s">
        <v>92</v>
      </c>
      <c r="AY204" s="16" t="s">
        <v>123</v>
      </c>
      <c r="BE204" s="93">
        <f t="shared" si="19"/>
        <v>0</v>
      </c>
      <c r="BF204" s="93">
        <f t="shared" si="20"/>
        <v>0</v>
      </c>
      <c r="BG204" s="93">
        <f t="shared" si="21"/>
        <v>0</v>
      </c>
      <c r="BH204" s="93">
        <f t="shared" si="22"/>
        <v>0</v>
      </c>
      <c r="BI204" s="93">
        <f t="shared" si="23"/>
        <v>0</v>
      </c>
      <c r="BJ204" s="16" t="s">
        <v>15</v>
      </c>
      <c r="BK204" s="93">
        <f t="shared" si="24"/>
        <v>0</v>
      </c>
      <c r="BL204" s="16" t="s">
        <v>128</v>
      </c>
      <c r="BM204" s="16" t="s">
        <v>338</v>
      </c>
    </row>
    <row r="205" spans="2:65" s="1" customFormat="1" ht="31.5" customHeight="1" x14ac:dyDescent="0.3">
      <c r="B205" s="32"/>
      <c r="C205" s="139" t="s">
        <v>339</v>
      </c>
      <c r="D205" s="139" t="s">
        <v>124</v>
      </c>
      <c r="E205" s="140" t="s">
        <v>340</v>
      </c>
      <c r="F205" s="235" t="s">
        <v>341</v>
      </c>
      <c r="G205" s="236"/>
      <c r="H205" s="236"/>
      <c r="I205" s="236"/>
      <c r="J205" s="141" t="s">
        <v>217</v>
      </c>
      <c r="K205" s="142">
        <v>3.52</v>
      </c>
      <c r="L205" s="237">
        <v>0</v>
      </c>
      <c r="M205" s="236"/>
      <c r="N205" s="238">
        <f t="shared" si="15"/>
        <v>0</v>
      </c>
      <c r="O205" s="236"/>
      <c r="P205" s="236"/>
      <c r="Q205" s="236"/>
      <c r="R205" s="33"/>
      <c r="T205" s="143" t="s">
        <v>13</v>
      </c>
      <c r="U205" s="39" t="s">
        <v>35</v>
      </c>
      <c r="W205" s="144">
        <f t="shared" si="16"/>
        <v>0</v>
      </c>
      <c r="X205" s="144">
        <v>0</v>
      </c>
      <c r="Y205" s="144">
        <f t="shared" si="17"/>
        <v>0</v>
      </c>
      <c r="Z205" s="144">
        <v>0</v>
      </c>
      <c r="AA205" s="145">
        <f t="shared" si="18"/>
        <v>0</v>
      </c>
      <c r="AR205" s="16" t="s">
        <v>128</v>
      </c>
      <c r="AT205" s="16" t="s">
        <v>124</v>
      </c>
      <c r="AU205" s="16" t="s">
        <v>92</v>
      </c>
      <c r="AY205" s="16" t="s">
        <v>123</v>
      </c>
      <c r="BE205" s="93">
        <f t="shared" si="19"/>
        <v>0</v>
      </c>
      <c r="BF205" s="93">
        <f t="shared" si="20"/>
        <v>0</v>
      </c>
      <c r="BG205" s="93">
        <f t="shared" si="21"/>
        <v>0</v>
      </c>
      <c r="BH205" s="93">
        <f t="shared" si="22"/>
        <v>0</v>
      </c>
      <c r="BI205" s="93">
        <f t="shared" si="23"/>
        <v>0</v>
      </c>
      <c r="BJ205" s="16" t="s">
        <v>15</v>
      </c>
      <c r="BK205" s="93">
        <f t="shared" si="24"/>
        <v>0</v>
      </c>
      <c r="BL205" s="16" t="s">
        <v>128</v>
      </c>
      <c r="BM205" s="16" t="s">
        <v>342</v>
      </c>
    </row>
    <row r="206" spans="2:65" s="1" customFormat="1" ht="49.9" customHeight="1" x14ac:dyDescent="0.35">
      <c r="B206" s="32"/>
      <c r="D206" s="130"/>
      <c r="N206" s="215"/>
      <c r="O206" s="215"/>
      <c r="P206" s="215"/>
      <c r="Q206" s="215"/>
      <c r="R206" s="33"/>
      <c r="T206" s="68"/>
      <c r="AA206" s="67"/>
      <c r="AT206" s="16" t="s">
        <v>69</v>
      </c>
      <c r="AU206" s="16" t="s">
        <v>70</v>
      </c>
      <c r="AY206" s="16" t="s">
        <v>343</v>
      </c>
      <c r="BK206" s="93">
        <f>SUM(BK207:BK207)</f>
        <v>0</v>
      </c>
    </row>
    <row r="207" spans="2:65" s="1" customFormat="1" ht="22.35" customHeight="1" x14ac:dyDescent="0.3">
      <c r="B207" s="32"/>
      <c r="C207" s="164"/>
      <c r="D207" s="164"/>
      <c r="E207" s="165"/>
      <c r="F207" s="212"/>
      <c r="G207" s="213"/>
      <c r="H207" s="213"/>
      <c r="I207" s="214"/>
      <c r="J207" s="166"/>
      <c r="K207" s="167"/>
      <c r="L207" s="210"/>
      <c r="M207" s="211"/>
      <c r="N207" s="207"/>
      <c r="O207" s="208"/>
      <c r="P207" s="208"/>
      <c r="Q207" s="209"/>
      <c r="R207" s="33"/>
      <c r="T207" s="143" t="s">
        <v>13</v>
      </c>
      <c r="U207" s="163" t="s">
        <v>35</v>
      </c>
      <c r="AA207" s="67"/>
      <c r="AT207" s="16" t="s">
        <v>343</v>
      </c>
      <c r="AU207" s="16" t="s">
        <v>15</v>
      </c>
      <c r="AY207" s="16" t="s">
        <v>343</v>
      </c>
      <c r="BE207" s="93">
        <f>IF(U207="základní",N207,0)</f>
        <v>0</v>
      </c>
      <c r="BF207" s="93">
        <f>IF(U207="snížená",N207,0)</f>
        <v>0</v>
      </c>
      <c r="BG207" s="93">
        <f>IF(U207="zákl. přenesená",N207,0)</f>
        <v>0</v>
      </c>
      <c r="BH207" s="93">
        <f>IF(U207="sníž. přenesená",N207,0)</f>
        <v>0</v>
      </c>
      <c r="BI207" s="93">
        <f>IF(U207="nulová",N207,0)</f>
        <v>0</v>
      </c>
      <c r="BJ207" s="16" t="s">
        <v>15</v>
      </c>
      <c r="BK207" s="93">
        <f>L207*K207</f>
        <v>0</v>
      </c>
    </row>
    <row r="208" spans="2:65" s="1" customFormat="1" ht="6.95" customHeight="1" x14ac:dyDescent="0.3"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6"/>
    </row>
  </sheetData>
  <sheetProtection algorithmName="SHA-512" hashValue="BsPU3HIrBfZaU7gVlzARrXD/RuNuNL+hyfriJLGIE7EoLXxTy4/92ngmpp9TKID/GfM5m/mJezlMlNBO/oBVxw==" saltValue="/iR+4dnQDrVfIIbJeRbZ8Q==" spinCount="100000" sheet="1" objects="1" scenarios="1"/>
  <mergeCells count="256">
    <mergeCell ref="N184:Q184"/>
    <mergeCell ref="F185:I185"/>
    <mergeCell ref="L185:M185"/>
    <mergeCell ref="N185:Q185"/>
    <mergeCell ref="F180:I180"/>
    <mergeCell ref="L180:M180"/>
    <mergeCell ref="N180:Q180"/>
    <mergeCell ref="F205:I205"/>
    <mergeCell ref="L205:M205"/>
    <mergeCell ref="N205:Q205"/>
    <mergeCell ref="F202:I202"/>
    <mergeCell ref="L202:M202"/>
    <mergeCell ref="N202:Q202"/>
    <mergeCell ref="F203:I203"/>
    <mergeCell ref="H1:K1"/>
    <mergeCell ref="S2:AC2"/>
    <mergeCell ref="N121:Q121"/>
    <mergeCell ref="N122:Q122"/>
    <mergeCell ref="N123:Q123"/>
    <mergeCell ref="N167:Q167"/>
    <mergeCell ref="N173:Q173"/>
    <mergeCell ref="N177:Q177"/>
    <mergeCell ref="N190:Q190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L203:M203"/>
    <mergeCell ref="N203:Q203"/>
    <mergeCell ref="F204:I204"/>
    <mergeCell ref="L204:M204"/>
    <mergeCell ref="N204:Q204"/>
    <mergeCell ref="F198:I198"/>
    <mergeCell ref="L198:M198"/>
    <mergeCell ref="N198:Q198"/>
    <mergeCell ref="F200:I200"/>
    <mergeCell ref="L200:M200"/>
    <mergeCell ref="N200:Q200"/>
    <mergeCell ref="F201:I201"/>
    <mergeCell ref="L201:M201"/>
    <mergeCell ref="N201:Q201"/>
    <mergeCell ref="N199:Q199"/>
    <mergeCell ref="F193:I193"/>
    <mergeCell ref="L193:M193"/>
    <mergeCell ref="N193:Q193"/>
    <mergeCell ref="F194:I194"/>
    <mergeCell ref="L194:M194"/>
    <mergeCell ref="N194:Q194"/>
    <mergeCell ref="F195:I195"/>
    <mergeCell ref="F196:I196"/>
    <mergeCell ref="F197:I197"/>
    <mergeCell ref="L197:M197"/>
    <mergeCell ref="N197:Q197"/>
    <mergeCell ref="F191:I191"/>
    <mergeCell ref="L191:M191"/>
    <mergeCell ref="N191:Q191"/>
    <mergeCell ref="F192:I192"/>
    <mergeCell ref="L192:M192"/>
    <mergeCell ref="N192:Q192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1:I181"/>
    <mergeCell ref="L181:M181"/>
    <mergeCell ref="N181:Q181"/>
    <mergeCell ref="F182:I182"/>
    <mergeCell ref="L182:M182"/>
    <mergeCell ref="N182:Q182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70:I170"/>
    <mergeCell ref="F171:I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64:I164"/>
    <mergeCell ref="L164:M164"/>
    <mergeCell ref="N164:Q164"/>
    <mergeCell ref="F165:I165"/>
    <mergeCell ref="F166:I166"/>
    <mergeCell ref="F168:I168"/>
    <mergeCell ref="L168:M168"/>
    <mergeCell ref="N168:Q168"/>
    <mergeCell ref="F169:I169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F134:I134"/>
    <mergeCell ref="F135:I135"/>
    <mergeCell ref="F136:I136"/>
    <mergeCell ref="F137:I137"/>
    <mergeCell ref="F138:I138"/>
    <mergeCell ref="L138:M138"/>
    <mergeCell ref="N138:Q138"/>
    <mergeCell ref="F139:I139"/>
    <mergeCell ref="L139:M139"/>
    <mergeCell ref="N139:Q139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L128:M128"/>
    <mergeCell ref="N128:Q128"/>
    <mergeCell ref="L105:Q105"/>
    <mergeCell ref="C111:Q111"/>
    <mergeCell ref="F113:P113"/>
    <mergeCell ref="M115:P115"/>
    <mergeCell ref="M117:Q117"/>
    <mergeCell ref="M118:Q118"/>
    <mergeCell ref="F120:I120"/>
    <mergeCell ref="L120:M120"/>
    <mergeCell ref="N120:Q120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N207:Q207"/>
    <mergeCell ref="L207:M207"/>
    <mergeCell ref="F207:I207"/>
    <mergeCell ref="N206:Q206"/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</mergeCells>
  <pageMargins left="0.19685039370078741" right="0.19685039370078741" top="0.51181102362204722" bottom="0.27559055118110237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1593-2-17-Strelnice - NOV...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Vesela-PC\Jana</dc:creator>
  <cp:lastModifiedBy>Vančura Jan</cp:lastModifiedBy>
  <cp:lastPrinted>2019-03-21T09:45:43Z</cp:lastPrinted>
  <dcterms:created xsi:type="dcterms:W3CDTF">2019-03-21T09:36:10Z</dcterms:created>
  <dcterms:modified xsi:type="dcterms:W3CDTF">2019-03-22T05:57:24Z</dcterms:modified>
</cp:coreProperties>
</file>